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5" windowWidth="15480" windowHeight="11640" activeTab="5"/>
  </bookViews>
  <sheets>
    <sheet name="McDonald's" sheetId="1" r:id="rId1"/>
    <sheet name="Nestle" sheetId="2" r:id="rId2"/>
    <sheet name="Kellogg's" sheetId="3" r:id="rId3"/>
    <sheet name="Burger King" sheetId="4" r:id="rId4"/>
    <sheet name="Subway" sheetId="5" r:id="rId5"/>
    <sheet name="KFC" sheetId="6" r:id="rId6"/>
  </sheets>
  <definedNames>
    <definedName name="_xlnm.Print_Area" localSheetId="2">'Kellogg''s'!$A$1:$M$158</definedName>
    <definedName name="_xlnm.Print_Area" localSheetId="5">'KFC'!$A$1:$J$44</definedName>
    <definedName name="_xlnm.Print_Area" localSheetId="0">'McDonald''s'!$A$1:$I$166</definedName>
    <definedName name="_xlnm.Print_Area" localSheetId="1">'Nestle'!$A$1:$M$185</definedName>
    <definedName name="_xlnm.Print_Area" localSheetId="4">'Subway'!$A$1:$J$83</definedName>
  </definedNames>
  <calcPr fullCalcOnLoad="1"/>
</workbook>
</file>

<file path=xl/sharedStrings.xml><?xml version="1.0" encoding="utf-8"?>
<sst xmlns="http://schemas.openxmlformats.org/spreadsheetml/2006/main" count="966" uniqueCount="142">
  <si>
    <t>Sodium /100g</t>
  </si>
  <si>
    <t>Salt /100g</t>
  </si>
  <si>
    <t xml:space="preserve">Salt/ 30g serving </t>
  </si>
  <si>
    <t>Sweden</t>
  </si>
  <si>
    <t>Australia</t>
  </si>
  <si>
    <t>Caribbean</t>
  </si>
  <si>
    <t>UK</t>
  </si>
  <si>
    <t>% difference between the highest and the lowest</t>
  </si>
  <si>
    <t>Peru</t>
  </si>
  <si>
    <t>Chile</t>
  </si>
  <si>
    <t>Colombia</t>
  </si>
  <si>
    <t>Uruguay</t>
  </si>
  <si>
    <t>Argentina</t>
  </si>
  <si>
    <t>Brazil</t>
  </si>
  <si>
    <t>Mexico</t>
  </si>
  <si>
    <t>Germany</t>
  </si>
  <si>
    <t>Italy</t>
  </si>
  <si>
    <t>Switzerland</t>
  </si>
  <si>
    <t>Honey nut Cheerios</t>
  </si>
  <si>
    <t>Nestle</t>
  </si>
  <si>
    <t>Sodium g/portion</t>
  </si>
  <si>
    <t xml:space="preserve"> salt g/portion</t>
  </si>
  <si>
    <t>salt g/portion</t>
  </si>
  <si>
    <t>Sodium g/100g</t>
  </si>
  <si>
    <t>Malaysia</t>
  </si>
  <si>
    <t>NV</t>
  </si>
  <si>
    <t>Ireland</t>
  </si>
  <si>
    <t>Belgium</t>
  </si>
  <si>
    <t xml:space="preserve">Italy </t>
  </si>
  <si>
    <t>Romania</t>
  </si>
  <si>
    <t>Spain</t>
  </si>
  <si>
    <t>France</t>
  </si>
  <si>
    <t>Portugal</t>
  </si>
  <si>
    <t>New Zealand</t>
  </si>
  <si>
    <t>Canada</t>
  </si>
  <si>
    <t>USA</t>
  </si>
  <si>
    <t>Singapore</t>
  </si>
  <si>
    <t>Hong Kong</t>
  </si>
  <si>
    <t>Venezuela</t>
  </si>
  <si>
    <t>S Africa</t>
  </si>
  <si>
    <t>McDonald's</t>
  </si>
  <si>
    <t>Finland</t>
  </si>
  <si>
    <t>Denmark</t>
  </si>
  <si>
    <t>Norway</t>
  </si>
  <si>
    <t>South Africa</t>
  </si>
  <si>
    <t>Kellogg's</t>
  </si>
  <si>
    <t>Portion size (g)</t>
  </si>
  <si>
    <t>Salt g/100g</t>
  </si>
  <si>
    <t>Salt g/portion</t>
  </si>
  <si>
    <t>% difference between the highest and the lowest salt content</t>
  </si>
  <si>
    <t>Kentucky Fried Chicken</t>
  </si>
  <si>
    <t>Onion rings</t>
  </si>
  <si>
    <t>Austria</t>
  </si>
  <si>
    <t>Burger King</t>
  </si>
  <si>
    <t>Subway</t>
  </si>
  <si>
    <t>NV = No value</t>
  </si>
  <si>
    <t>Age</t>
  </si>
  <si>
    <t>Target Average Salt Intake (g/day)</t>
  </si>
  <si>
    <t>1-3 years</t>
  </si>
  <si>
    <t>2 g/d</t>
  </si>
  <si>
    <t>4- 6 years</t>
  </si>
  <si>
    <t>3 g/d</t>
  </si>
  <si>
    <t>7-10 years</t>
  </si>
  <si>
    <t>5 g/d</t>
  </si>
  <si>
    <t>11-14 years</t>
  </si>
  <si>
    <t>6 g/d</t>
  </si>
  <si>
    <t>Country</t>
  </si>
  <si>
    <t>Rank (1 = lowest salt level)</t>
  </si>
  <si>
    <t>Method used for calculating sodium/ 100g*</t>
  </si>
  <si>
    <t>Method used for calculating salt/ 100g **</t>
  </si>
  <si>
    <t>* 1= Sodium/ 100g. This is where sodium per portion was provided and we have calculated sodium/ 100g, 2 = Sodium/100g labelled.</t>
  </si>
  <si>
    <r>
      <t>Please note:</t>
    </r>
    <r>
      <rPr>
        <sz val="10"/>
        <rFont val="Arial"/>
        <family val="2"/>
      </rPr>
      <t xml:space="preserve"> We have only included the countries for which we could locate information for this product</t>
    </r>
  </si>
  <si>
    <t>Date information obtained</t>
  </si>
  <si>
    <t>Method of salt calculation*</t>
  </si>
  <si>
    <r>
      <t>Please note</t>
    </r>
    <r>
      <rPr>
        <sz val="10"/>
        <rFont val="Arial"/>
        <family val="2"/>
      </rPr>
      <t>: We have only included the countries for which we could locate information for this product</t>
    </r>
  </si>
  <si>
    <t xml:space="preserve">% intake of recommend- ation for children age 1-3*** </t>
  </si>
  <si>
    <t xml:space="preserve">% intake of recommend- ation for children age 4-6***  </t>
  </si>
  <si>
    <t>% intake of recommend- ation for children age 7-10***</t>
  </si>
  <si>
    <t>% intake of recommend- ation for children age 11-14***</t>
  </si>
  <si>
    <t>Method of sodium/ 100g calculation*</t>
  </si>
  <si>
    <t>Method of salt/ 100g calculation **</t>
  </si>
  <si>
    <t>* 1= Sodium/ 100g calculated from sodium/ portion, 2 = Sodium/100g labelled.</t>
  </si>
  <si>
    <t>*** SACN guidelines for children's salt intake used as recommended values.</t>
  </si>
  <si>
    <r>
      <t xml:space="preserve">Please note: </t>
    </r>
    <r>
      <rPr>
        <sz val="10"/>
        <rFont val="Arial"/>
        <family val="2"/>
      </rPr>
      <t>We have only included the countries for which we could locate information for this product</t>
    </r>
  </si>
  <si>
    <t>Rank
(1 = lowest salt level)</t>
  </si>
  <si>
    <r>
      <t xml:space="preserve">Key               </t>
    </r>
    <r>
      <rPr>
        <sz val="10"/>
        <rFont val="Arial"/>
        <family val="2"/>
      </rPr>
      <t xml:space="preserve">          </t>
    </r>
  </si>
  <si>
    <t>*1 = salt values calculated from sodium (1g of sodium = 2.5g of salt), 2 = salt labelled</t>
  </si>
  <si>
    <t>*1 = salt values calculated from sodium (1g of sodium = 2.5g of salt), 2 = salt labelled.</t>
  </si>
  <si>
    <r>
      <t xml:space="preserve">Key                   </t>
    </r>
    <r>
      <rPr>
        <sz val="10"/>
        <rFont val="Arial"/>
        <family val="2"/>
      </rPr>
      <t xml:space="preserve">          </t>
    </r>
  </si>
  <si>
    <r>
      <t xml:space="preserve">% intake of WHO recommendation for adults (5g salt/day) </t>
    </r>
    <r>
      <rPr>
        <b/>
        <vertAlign val="superscript"/>
        <sz val="10"/>
        <color indexed="8"/>
        <rFont val="Arial"/>
        <family val="2"/>
      </rPr>
      <t>(1)</t>
    </r>
  </si>
  <si>
    <t>1. World Health Organisation Technical Report Series 916: Diet, Nutrition and the Prevention of Chronic Diseases (2003)</t>
  </si>
  <si>
    <r>
      <t xml:space="preserve">% intake of WHO recommend- ation for adults (5g salt/day) </t>
    </r>
    <r>
      <rPr>
        <b/>
        <vertAlign val="superscript"/>
        <sz val="10"/>
        <color indexed="8"/>
        <rFont val="Arial"/>
        <family val="2"/>
      </rPr>
      <t>(1)</t>
    </r>
  </si>
  <si>
    <t>** 1 = salt values calculated from sodium (1.0g sodium = 2.5g salt), 2 = salt labelled.</t>
  </si>
  <si>
    <r>
      <t xml:space="preserve">% intake of WHO recommend- ation for adults (5g salt/day) </t>
    </r>
    <r>
      <rPr>
        <b/>
        <vertAlign val="superscript"/>
        <sz val="10"/>
        <rFont val="Arial"/>
        <family val="2"/>
      </rPr>
      <t>(1)</t>
    </r>
  </si>
  <si>
    <t>Slovakia</t>
  </si>
  <si>
    <t>Czech Republic</t>
  </si>
  <si>
    <t>Big Mac or equivalent</t>
  </si>
  <si>
    <t>McChicken Sandwhich or equivalent</t>
  </si>
  <si>
    <t>Fillet Fish or equivalent</t>
  </si>
  <si>
    <t>Sausage McMuffin with egg or equivalent</t>
  </si>
  <si>
    <t>Twister or equivalent</t>
  </si>
  <si>
    <t>Popcorn chicken or equivalent</t>
  </si>
  <si>
    <t>Ham 6-inch sandwich or equivalent</t>
  </si>
  <si>
    <t>Subway Club 6-inch sandwich or equivalent</t>
  </si>
  <si>
    <t>Chicken and Bacon Ranch Wrap or equivalent</t>
  </si>
  <si>
    <t>Turkey and Bacon Melt Wrap or equivalent</t>
  </si>
  <si>
    <t>Bacon double cheeseburger or equivalent</t>
  </si>
  <si>
    <t>Fries or equivalent</t>
  </si>
  <si>
    <t>Double Whopper or equivalent</t>
  </si>
  <si>
    <t>Special K or equivalent</t>
  </si>
  <si>
    <t>Just right or equivalent</t>
  </si>
  <si>
    <t>All bran or All bran plus or equivalent</t>
  </si>
  <si>
    <t>Cornflakes or equivalent</t>
  </si>
  <si>
    <t>Cheerios or equivalent</t>
  </si>
  <si>
    <t>Fibre One or equivalent</t>
  </si>
  <si>
    <t>Fitness or equivalent</t>
  </si>
  <si>
    <t>Gold or equivalent</t>
  </si>
  <si>
    <t>Fitness &amp; Fruits or equivalent</t>
  </si>
  <si>
    <t>** Portion size not stated for french fries in  Czech Republic &amp; Slovakia.</t>
  </si>
  <si>
    <t>French Fries (medium)** or equivalent</t>
  </si>
  <si>
    <t>For breakfast cereals sodium per 100g is shown because the portion sizes are different for individual countries making it impossible to compare sodium per portion. This is not an indication of how much people are likely to eat, it is a way of showing the different sodium levels in the same cereals. 
The 30g portion size is used here in order to provide an indication of the levels of salt a serving of an average size would provide.</t>
  </si>
  <si>
    <t>For breakfast cereals sodium per 100g is shown because the portion sizes are different for individual countries making it impossible to compare sodium per portion. This is not an indication of how much people are going to eat, it is a way of showing the different sodium levels in the same cereals. 
The 30g portion size is used here in order to provide an indication of the levels of salt a serving of an average size would provide.</t>
  </si>
  <si>
    <t>Scientific Advisory Committee on Nutrition (SACN) recommended salt intakes for children. www.sacn.gov.uk</t>
  </si>
  <si>
    <t>Key</t>
  </si>
  <si>
    <t>1. World Health Organisation Technical Report Series 916: Diet, Nutrition and the Prevention of Chronic Diseases (2003).</t>
  </si>
  <si>
    <t>* 1 = salt per portion calculated from sodium, 2 = salt per portion labelled (1.0g sodium = 2.5g salt).</t>
  </si>
  <si>
    <r>
      <t xml:space="preserve">Key              </t>
    </r>
    <r>
      <rPr>
        <sz val="10"/>
        <rFont val="Arial"/>
        <family val="2"/>
      </rPr>
      <t xml:space="preserve">          </t>
    </r>
  </si>
  <si>
    <r>
      <t xml:space="preserve">Please note: </t>
    </r>
    <r>
      <rPr>
        <sz val="10"/>
        <rFont val="Arial"/>
        <family val="2"/>
      </rPr>
      <t>For breakfast cereals sodium per 100g is shown because the portion sizes are different for individual countries making it impossible to compare sodium per portion. This is not an indication of how much people are likely to eat, it is a way of showing the different sodium levels in the same cereals. 
The 30g portion size is used here in order to provide an indication of the levels of salt a serving would provide.</t>
    </r>
  </si>
  <si>
    <r>
      <t xml:space="preserve">Key                </t>
    </r>
    <r>
      <rPr>
        <sz val="10"/>
        <rFont val="Arial"/>
        <family val="2"/>
      </rPr>
      <t xml:space="preserve">          </t>
    </r>
  </si>
  <si>
    <t>For breakfast cereals sodium per 100g is shown because the portion sizes are different for individual countries making it impossible to compare sodium per portion. This is not an indication of how much people are likely to eat, it is a way of showing the different sodium levels in the same cereals. 
The 30g portion size is used here in order to provide an indication of the levels of salt a serving would provide.</t>
  </si>
  <si>
    <t>Crunchy nut cornflakes</t>
  </si>
  <si>
    <r>
      <t xml:space="preserve">Key           </t>
    </r>
    <r>
      <rPr>
        <sz val="10"/>
        <rFont val="Arial"/>
        <family val="2"/>
      </rPr>
      <t xml:space="preserve">          </t>
    </r>
  </si>
  <si>
    <r>
      <t xml:space="preserve">Please note: </t>
    </r>
    <r>
      <rPr>
        <sz val="10"/>
        <rFont val="Arial"/>
        <family val="2"/>
      </rPr>
      <t>We have only included the products and countries for which we could locate information for this product</t>
    </r>
  </si>
  <si>
    <r>
      <t>Equivalent products used:</t>
    </r>
    <r>
      <rPr>
        <sz val="10"/>
        <rFont val="Arial"/>
        <family val="0"/>
      </rPr>
      <t xml:space="preserve"> Nesfit used for Brazil</t>
    </r>
  </si>
  <si>
    <r>
      <t>Equivalent products used:</t>
    </r>
    <r>
      <rPr>
        <sz val="10"/>
        <rFont val="Arial"/>
        <family val="0"/>
      </rPr>
      <t xml:space="preserve"> Fibra Max used for the Caribbean</t>
    </r>
  </si>
  <si>
    <r>
      <t>Equivalent products used:</t>
    </r>
    <r>
      <rPr>
        <sz val="10"/>
        <rFont val="Arial"/>
        <family val="0"/>
      </rPr>
      <t xml:space="preserve"> Kellogg’s Cornflakes Just Right used for Sweden</t>
    </r>
  </si>
  <si>
    <r>
      <t xml:space="preserve">Equivalent products used: </t>
    </r>
    <r>
      <rPr>
        <sz val="10"/>
        <rFont val="Arial"/>
        <family val="2"/>
      </rPr>
      <t>McPapas used for Venezuela; Frites used for Belgium; Batatas Fritas used for Portugal; Cartofi Mici used for Romania, Frite used for France; Pommes Frites used for Sweden; Hranolky used for Czech Republic and Slovakia; Papas a la Francesa used for Mexico; McFritas used for Brazil; Patatas Fritas used for Spain</t>
    </r>
  </si>
  <si>
    <r>
      <t>Equivalent products used:</t>
    </r>
    <r>
      <rPr>
        <sz val="10"/>
        <rFont val="Arial"/>
        <family val="2"/>
      </rPr>
      <t xml:space="preserve"> McFish used for Portugal and Brazil; Fish Mac used for Czech Republic and Slovakia; Fillete de Pescado used for Spain; McFish (Noki) used for Sweden</t>
    </r>
  </si>
  <si>
    <r>
      <t xml:space="preserve">Equivalent products used: </t>
    </r>
    <r>
      <rPr>
        <sz val="10"/>
        <rFont val="Arial"/>
        <family val="2"/>
      </rPr>
      <t>Oven roasted Twister used for US; Original Twister used for Canada</t>
    </r>
  </si>
  <si>
    <r>
      <t xml:space="preserve">Equivalent products used: </t>
    </r>
    <r>
      <rPr>
        <sz val="10"/>
        <rFont val="Arial"/>
        <family val="2"/>
      </rPr>
      <t>King Pommes used for Austria and Germany</t>
    </r>
  </si>
  <si>
    <r>
      <t>Equivalent products used:</t>
    </r>
    <r>
      <rPr>
        <sz val="10"/>
        <color indexed="8"/>
        <rFont val="Arial"/>
        <family val="2"/>
      </rPr>
      <t xml:space="preserve"> Turkey breast, Ham and Roast Beef Sandwich used for Canada</t>
    </r>
  </si>
  <si>
    <r>
      <t>Equivalent products used:</t>
    </r>
    <r>
      <rPr>
        <sz val="10"/>
        <rFont val="Arial"/>
        <family val="2"/>
      </rPr>
      <t xml:space="preserve"> McPollo Deluxe used for Venezuela; McChicken Burger used for South Africa; McPollo used for Mexico and Spain</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</si>
</sst>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0000"/>
    <numFmt numFmtId="167" formatCode="0.0000"/>
    <numFmt numFmtId="168" formatCode="0.0000000"/>
    <numFmt numFmtId="169" formatCode="0.000000"/>
    <numFmt numFmtId="170" formatCode="0.0%"/>
    <numFmt numFmtId="171" formatCode="[$-809]dd\ mmmm\ yyyy"/>
    <numFmt numFmtId="172" formatCode="[$-F800]dddd\,\ mmmm\ dd\,\ yyyy"/>
    <numFmt numFmtId="173" formatCode="0.000000000"/>
    <numFmt numFmtId="174" formatCode="0.00000000"/>
    <numFmt numFmtId="175" formatCode="&quot;Yes&quot;;&quot;Yes&quot;;&quot;No&quot;"/>
    <numFmt numFmtId="176" formatCode="&quot;True&quot;;&quot;True&quot;;&quot;False&quot;"/>
    <numFmt numFmtId="177" formatCode="&quot;On&quot;;&quot;On&quot;;&quot;Off&quot;"/>
    <numFmt numFmtId="178" formatCode="[$€-2]\ #,##0.00_);[Red]\([$€-2]\ #,##0.00\)"/>
  </numFmts>
  <fonts count="16">
    <font>
      <sz val="10"/>
      <name val="Arial"/>
      <family val="0"/>
    </font>
    <font>
      <b/>
      <sz val="10"/>
      <name val="Arial"/>
      <family val="2"/>
    </font>
    <font>
      <b/>
      <sz val="10"/>
      <color indexed="8"/>
      <name val="Arial"/>
      <family val="2"/>
    </font>
    <font>
      <sz val="10"/>
      <color indexed="8"/>
      <name val="Arial"/>
      <family val="2"/>
    </font>
    <font>
      <b/>
      <sz val="18"/>
      <name val="Arial"/>
      <family val="2"/>
    </font>
    <font>
      <sz val="8"/>
      <name val="Arial"/>
      <family val="0"/>
    </font>
    <font>
      <b/>
      <sz val="16"/>
      <name val="Arial"/>
      <family val="2"/>
    </font>
    <font>
      <b/>
      <sz val="9"/>
      <name val="Arial"/>
      <family val="2"/>
    </font>
    <font>
      <sz val="11"/>
      <name val="Arial"/>
      <family val="2"/>
    </font>
    <font>
      <b/>
      <sz val="10"/>
      <color indexed="10"/>
      <name val="Arial"/>
      <family val="2"/>
    </font>
    <font>
      <sz val="10"/>
      <color indexed="10"/>
      <name val="Arial"/>
      <family val="2"/>
    </font>
    <font>
      <b/>
      <vertAlign val="superscript"/>
      <sz val="10"/>
      <color indexed="8"/>
      <name val="Arial"/>
      <family val="2"/>
    </font>
    <font>
      <u val="single"/>
      <sz val="10"/>
      <color indexed="12"/>
      <name val="Arial"/>
      <family val="0"/>
    </font>
    <font>
      <u val="single"/>
      <sz val="10"/>
      <color indexed="36"/>
      <name val="Arial"/>
      <family val="0"/>
    </font>
    <font>
      <b/>
      <vertAlign val="superscript"/>
      <sz val="10"/>
      <name val="Arial"/>
      <family val="2"/>
    </font>
    <font>
      <sz val="12"/>
      <name val="Arial"/>
      <family val="2"/>
    </font>
  </fonts>
  <fills count="2">
    <fill>
      <patternFill/>
    </fill>
    <fill>
      <patternFill patternType="gray125"/>
    </fill>
  </fills>
  <borders count="28">
    <border>
      <left/>
      <right/>
      <top/>
      <bottom/>
      <diagonal/>
    </border>
    <border>
      <left style="thin"/>
      <right style="thin"/>
      <top style="medium"/>
      <bottom style="thin"/>
    </border>
    <border>
      <left style="thin"/>
      <right style="thin"/>
      <top style="thin"/>
      <bottom style="thin"/>
    </border>
    <border>
      <left style="medium"/>
      <right style="thin"/>
      <top style="thin"/>
      <bottom style="thin"/>
    </border>
    <border>
      <left style="thin"/>
      <right style="thin"/>
      <top style="thin"/>
      <bottom style="medium"/>
    </border>
    <border>
      <left style="thin"/>
      <right style="medium"/>
      <top style="thin"/>
      <bottom style="medium"/>
    </border>
    <border>
      <left style="thick"/>
      <right style="thin"/>
      <top style="thin"/>
      <bottom style="thin"/>
    </border>
    <border>
      <left style="medium"/>
      <right style="thin"/>
      <top style="thin"/>
      <bottom style="medium"/>
    </border>
    <border>
      <left style="thin"/>
      <right style="medium"/>
      <top style="thin"/>
      <bottom style="thin"/>
    </border>
    <border>
      <left style="medium"/>
      <right style="thin"/>
      <top style="medium"/>
      <bottom style="thin"/>
    </border>
    <border>
      <left style="thin"/>
      <right style="medium"/>
      <top style="medium"/>
      <bottom style="thin"/>
    </border>
    <border>
      <left style="thin"/>
      <right style="thick"/>
      <top style="thin"/>
      <bottom style="thin"/>
    </border>
    <border>
      <left style="medium"/>
      <right>
        <color indexed="63"/>
      </right>
      <top>
        <color indexed="63"/>
      </top>
      <bottom>
        <color indexed="63"/>
      </bottom>
    </border>
    <border>
      <left style="thick"/>
      <right style="thin"/>
      <top style="thin"/>
      <bottom style="thick"/>
    </border>
    <border>
      <left style="thin"/>
      <right style="thin"/>
      <top style="thin"/>
      <bottom style="thick"/>
    </border>
    <border>
      <left style="thin"/>
      <right style="thick"/>
      <top style="thin"/>
      <bottom style="thick"/>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ck"/>
      <right style="thin"/>
      <top style="thick"/>
      <bottom style="thin"/>
    </border>
    <border>
      <left style="thin"/>
      <right style="thin"/>
      <top style="thick"/>
      <bottom style="thin"/>
    </border>
    <border>
      <left style="thin"/>
      <right style="thick"/>
      <top style="thick"/>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282">
    <xf numFmtId="0" fontId="0" fillId="0" borderId="0" xfId="0" applyAlignment="1">
      <alignment/>
    </xf>
    <xf numFmtId="0" fontId="0" fillId="0" borderId="0" xfId="0" applyAlignment="1">
      <alignment vertical="top" wrapText="1"/>
    </xf>
    <xf numFmtId="0" fontId="2" fillId="0" borderId="1" xfId="0" applyFont="1" applyBorder="1" applyAlignment="1">
      <alignment vertical="top" wrapText="1"/>
    </xf>
    <xf numFmtId="0" fontId="2" fillId="0" borderId="2" xfId="0" applyFont="1" applyBorder="1" applyAlignment="1">
      <alignment vertical="top" wrapText="1"/>
    </xf>
    <xf numFmtId="0" fontId="0" fillId="0" borderId="3" xfId="0" applyBorder="1" applyAlignment="1">
      <alignment vertical="top" wrapText="1"/>
    </xf>
    <xf numFmtId="164" fontId="0" fillId="0" borderId="2" xfId="0" applyNumberFormat="1" applyBorder="1" applyAlignment="1">
      <alignment vertical="top" wrapText="1"/>
    </xf>
    <xf numFmtId="2" fontId="0" fillId="0" borderId="2" xfId="0" applyNumberFormat="1" applyBorder="1" applyAlignment="1">
      <alignment vertical="top" wrapText="1"/>
    </xf>
    <xf numFmtId="0" fontId="0" fillId="0" borderId="2" xfId="0" applyBorder="1" applyAlignment="1">
      <alignment vertical="top" wrapText="1"/>
    </xf>
    <xf numFmtId="1" fontId="3" fillId="0" borderId="0" xfId="0" applyNumberFormat="1" applyFont="1" applyBorder="1" applyAlignment="1">
      <alignment vertical="top" wrapText="1"/>
    </xf>
    <xf numFmtId="0" fontId="3" fillId="0" borderId="0" xfId="0" applyFont="1" applyBorder="1" applyAlignment="1">
      <alignment vertical="top" wrapText="1"/>
    </xf>
    <xf numFmtId="0" fontId="1" fillId="0" borderId="2" xfId="0" applyFont="1" applyBorder="1" applyAlignment="1">
      <alignment vertical="top" wrapText="1"/>
    </xf>
    <xf numFmtId="0" fontId="1" fillId="0" borderId="3" xfId="0" applyFont="1" applyBorder="1" applyAlignment="1">
      <alignment vertical="top" wrapText="1"/>
    </xf>
    <xf numFmtId="0" fontId="1" fillId="0" borderId="0" xfId="0" applyFont="1" applyAlignment="1">
      <alignment vertical="top" wrapText="1"/>
    </xf>
    <xf numFmtId="2" fontId="0" fillId="0" borderId="2" xfId="0" applyNumberFormat="1" applyFill="1" applyBorder="1" applyAlignment="1">
      <alignment vertical="top" wrapText="1"/>
    </xf>
    <xf numFmtId="2" fontId="3" fillId="0" borderId="2" xfId="0" applyNumberFormat="1" applyFont="1" applyFill="1" applyBorder="1" applyAlignment="1">
      <alignment vertical="top" wrapText="1"/>
    </xf>
    <xf numFmtId="0" fontId="0" fillId="0" borderId="0" xfId="0" applyFill="1" applyAlignment="1">
      <alignment vertical="top" wrapText="1"/>
    </xf>
    <xf numFmtId="0" fontId="0" fillId="0" borderId="2" xfId="0" applyFill="1" applyBorder="1" applyAlignment="1">
      <alignment vertical="top" wrapText="1"/>
    </xf>
    <xf numFmtId="0" fontId="1" fillId="0" borderId="0" xfId="0" applyFont="1" applyFill="1" applyBorder="1" applyAlignment="1">
      <alignment vertical="top" wrapText="1"/>
    </xf>
    <xf numFmtId="9" fontId="10" fillId="0" borderId="4" xfId="0" applyNumberFormat="1" applyFont="1" applyBorder="1" applyAlignment="1">
      <alignment vertical="top" wrapText="1"/>
    </xf>
    <xf numFmtId="0" fontId="10" fillId="0" borderId="4" xfId="0" applyFont="1" applyBorder="1" applyAlignment="1">
      <alignment vertical="top" wrapText="1"/>
    </xf>
    <xf numFmtId="0" fontId="10" fillId="0" borderId="5" xfId="0" applyFont="1" applyBorder="1" applyAlignment="1">
      <alignment vertical="top" wrapText="1"/>
    </xf>
    <xf numFmtId="0" fontId="10" fillId="0" borderId="0" xfId="0" applyFont="1" applyAlignment="1">
      <alignment vertical="top" wrapText="1"/>
    </xf>
    <xf numFmtId="0" fontId="1" fillId="0" borderId="6" xfId="0" applyFont="1" applyFill="1" applyBorder="1" applyAlignment="1">
      <alignment vertical="top" wrapText="1"/>
    </xf>
    <xf numFmtId="0" fontId="9" fillId="0" borderId="7" xfId="0" applyFont="1" applyBorder="1" applyAlignment="1">
      <alignment vertical="top" wrapText="1"/>
    </xf>
    <xf numFmtId="0" fontId="9" fillId="0" borderId="0" xfId="0" applyFont="1" applyBorder="1" applyAlignment="1">
      <alignment vertical="top" wrapText="1"/>
    </xf>
    <xf numFmtId="0" fontId="10" fillId="0" borderId="0" xfId="0" applyFont="1" applyBorder="1" applyAlignment="1">
      <alignment vertical="top" wrapText="1"/>
    </xf>
    <xf numFmtId="9" fontId="10" fillId="0" borderId="0" xfId="0" applyNumberFormat="1" applyFont="1" applyBorder="1" applyAlignment="1">
      <alignment vertical="top" wrapText="1"/>
    </xf>
    <xf numFmtId="0" fontId="1" fillId="0" borderId="0" xfId="0" applyFont="1" applyBorder="1" applyAlignment="1">
      <alignment horizontal="left" vertical="top" wrapText="1"/>
    </xf>
    <xf numFmtId="0" fontId="0" fillId="0" borderId="0" xfId="0" applyFill="1" applyBorder="1" applyAlignment="1">
      <alignment vertical="top" wrapText="1"/>
    </xf>
    <xf numFmtId="0" fontId="0" fillId="0" borderId="0" xfId="0" applyBorder="1" applyAlignment="1">
      <alignment vertical="top" wrapText="1"/>
    </xf>
    <xf numFmtId="0" fontId="10" fillId="0" borderId="4" xfId="0" applyFont="1" applyFill="1" applyBorder="1" applyAlignment="1">
      <alignment vertical="top" wrapText="1"/>
    </xf>
    <xf numFmtId="0" fontId="10" fillId="0" borderId="0" xfId="0" applyFont="1" applyFill="1" applyBorder="1" applyAlignment="1">
      <alignment vertical="top" wrapText="1"/>
    </xf>
    <xf numFmtId="0" fontId="8" fillId="0" borderId="0" xfId="0" applyFont="1" applyBorder="1" applyAlignment="1">
      <alignment horizontal="center" vertical="top" wrapText="1"/>
    </xf>
    <xf numFmtId="0" fontId="1" fillId="0" borderId="3" xfId="0" applyFont="1" applyFill="1" applyBorder="1" applyAlignment="1">
      <alignment vertical="top" wrapText="1"/>
    </xf>
    <xf numFmtId="2" fontId="0" fillId="0" borderId="2" xfId="0" applyNumberFormat="1" applyFont="1" applyFill="1" applyBorder="1" applyAlignment="1">
      <alignment vertical="top" wrapText="1"/>
    </xf>
    <xf numFmtId="1" fontId="9" fillId="0" borderId="0" xfId="0" applyNumberFormat="1" applyFont="1" applyBorder="1" applyAlignment="1">
      <alignment vertical="top" wrapText="1"/>
    </xf>
    <xf numFmtId="0" fontId="2" fillId="0" borderId="2" xfId="0" applyFont="1" applyFill="1" applyBorder="1" applyAlignment="1">
      <alignment vertical="top" wrapText="1"/>
    </xf>
    <xf numFmtId="0" fontId="2" fillId="0" borderId="8" xfId="0" applyFont="1" applyFill="1" applyBorder="1" applyAlignment="1">
      <alignment vertical="top" wrapText="1"/>
    </xf>
    <xf numFmtId="1" fontId="0" fillId="0" borderId="2" xfId="0" applyNumberFormat="1" applyBorder="1" applyAlignment="1">
      <alignment vertical="top" wrapText="1"/>
    </xf>
    <xf numFmtId="0" fontId="0" fillId="0" borderId="2" xfId="0" applyBorder="1" applyAlignment="1">
      <alignment horizontal="right" vertical="top" wrapText="1"/>
    </xf>
    <xf numFmtId="164" fontId="0" fillId="0" borderId="2" xfId="0" applyNumberFormat="1" applyBorder="1" applyAlignment="1">
      <alignment horizontal="right" vertical="top" wrapText="1"/>
    </xf>
    <xf numFmtId="1" fontId="0" fillId="0" borderId="2" xfId="0" applyNumberFormat="1" applyBorder="1" applyAlignment="1">
      <alignment horizontal="right" vertical="top" wrapText="1"/>
    </xf>
    <xf numFmtId="0" fontId="0" fillId="0" borderId="3" xfId="0" applyBorder="1" applyAlignment="1">
      <alignment horizontal="left" vertical="top" wrapText="1"/>
    </xf>
    <xf numFmtId="0" fontId="1" fillId="0" borderId="3" xfId="0" applyFont="1" applyFill="1" applyBorder="1" applyAlignment="1">
      <alignment horizontal="center" vertical="top" wrapText="1"/>
    </xf>
    <xf numFmtId="10" fontId="9" fillId="0" borderId="4" xfId="0" applyNumberFormat="1" applyFont="1" applyFill="1" applyBorder="1" applyAlignment="1">
      <alignment vertical="top" wrapText="1"/>
    </xf>
    <xf numFmtId="0" fontId="10" fillId="0" borderId="0" xfId="0" applyFont="1" applyFill="1" applyAlignment="1">
      <alignment vertical="top" wrapText="1"/>
    </xf>
    <xf numFmtId="0" fontId="0" fillId="0" borderId="0" xfId="0" applyFont="1" applyFill="1" applyAlignment="1">
      <alignment vertical="top" wrapText="1"/>
    </xf>
    <xf numFmtId="0" fontId="0" fillId="0" borderId="9" xfId="0" applyFont="1" applyFill="1" applyBorder="1" applyAlignment="1">
      <alignment horizontal="center" vertical="top" textRotation="90" wrapText="1"/>
    </xf>
    <xf numFmtId="0" fontId="0" fillId="0" borderId="10" xfId="0" applyFont="1" applyFill="1" applyBorder="1" applyAlignment="1">
      <alignment vertical="top" wrapText="1"/>
    </xf>
    <xf numFmtId="0" fontId="1" fillId="0" borderId="2" xfId="0" applyFont="1" applyFill="1" applyBorder="1" applyAlignment="1">
      <alignment horizontal="center" vertical="top" wrapText="1"/>
    </xf>
    <xf numFmtId="0" fontId="1" fillId="0" borderId="2" xfId="0" applyFont="1" applyFill="1" applyBorder="1" applyAlignment="1">
      <alignment vertical="top" wrapText="1"/>
    </xf>
    <xf numFmtId="0" fontId="1" fillId="0" borderId="8" xfId="0" applyFont="1" applyFill="1" applyBorder="1" applyAlignment="1">
      <alignment vertical="top" wrapText="1"/>
    </xf>
    <xf numFmtId="0" fontId="1" fillId="0" borderId="0" xfId="0" applyFont="1" applyFill="1" applyAlignment="1">
      <alignment vertical="top" wrapText="1"/>
    </xf>
    <xf numFmtId="0" fontId="0" fillId="0" borderId="2" xfId="0" applyFont="1" applyFill="1" applyBorder="1" applyAlignment="1">
      <alignment horizontal="right" vertical="top" wrapText="1"/>
    </xf>
    <xf numFmtId="2" fontId="0" fillId="0" borderId="2" xfId="0" applyNumberFormat="1" applyFont="1" applyFill="1" applyBorder="1" applyAlignment="1">
      <alignment horizontal="right" vertical="top" wrapText="1"/>
    </xf>
    <xf numFmtId="14" fontId="0" fillId="0" borderId="8" xfId="0" applyNumberFormat="1" applyFont="1" applyFill="1" applyBorder="1" applyAlignment="1">
      <alignment vertical="top" wrapText="1"/>
    </xf>
    <xf numFmtId="0" fontId="9" fillId="0" borderId="7" xfId="0" applyFont="1" applyFill="1" applyBorder="1" applyAlignment="1">
      <alignment vertical="top" wrapText="1"/>
    </xf>
    <xf numFmtId="0" fontId="0" fillId="0" borderId="0" xfId="0" applyFont="1" applyFill="1" applyBorder="1" applyAlignment="1">
      <alignment vertical="top" wrapText="1"/>
    </xf>
    <xf numFmtId="9" fontId="0" fillId="0" borderId="0" xfId="0" applyNumberFormat="1" applyFont="1" applyFill="1" applyBorder="1" applyAlignment="1">
      <alignment vertical="top" wrapText="1"/>
    </xf>
    <xf numFmtId="1" fontId="0" fillId="0" borderId="0" xfId="0" applyNumberFormat="1" applyFont="1" applyFill="1" applyBorder="1" applyAlignment="1">
      <alignment vertical="top" wrapText="1"/>
    </xf>
    <xf numFmtId="0" fontId="0" fillId="0" borderId="3" xfId="0" applyFont="1" applyFill="1" applyBorder="1" applyAlignment="1">
      <alignment horizontal="right" vertical="top" wrapText="1"/>
    </xf>
    <xf numFmtId="0" fontId="1" fillId="0" borderId="0" xfId="0" applyFont="1" applyFill="1" applyAlignment="1">
      <alignment horizontal="left" vertical="top" wrapText="1"/>
    </xf>
    <xf numFmtId="0" fontId="4" fillId="0" borderId="0" xfId="0" applyFont="1" applyFill="1" applyAlignment="1">
      <alignment horizontal="center" vertical="top" wrapText="1"/>
    </xf>
    <xf numFmtId="0" fontId="0" fillId="0" borderId="2" xfId="0" applyFont="1" applyFill="1" applyBorder="1" applyAlignment="1">
      <alignment vertical="top" wrapText="1"/>
    </xf>
    <xf numFmtId="0" fontId="0" fillId="0" borderId="0" xfId="0" applyFont="1" applyFill="1" applyAlignment="1">
      <alignment horizontal="left" vertical="top" wrapText="1"/>
    </xf>
    <xf numFmtId="0" fontId="0" fillId="0" borderId="0" xfId="0" applyAlignment="1">
      <alignment horizontal="left" vertical="top" wrapText="1"/>
    </xf>
    <xf numFmtId="15" fontId="0" fillId="0" borderId="8" xfId="0" applyNumberFormat="1" applyFont="1" applyFill="1" applyBorder="1" applyAlignment="1">
      <alignment vertical="top" wrapText="1"/>
    </xf>
    <xf numFmtId="0" fontId="9" fillId="0" borderId="4" xfId="0" applyFont="1" applyFill="1" applyBorder="1" applyAlignment="1">
      <alignment vertical="top" wrapText="1"/>
    </xf>
    <xf numFmtId="1" fontId="9" fillId="0" borderId="4" xfId="0" applyNumberFormat="1" applyFont="1" applyFill="1" applyBorder="1" applyAlignment="1">
      <alignment vertical="top" wrapText="1"/>
    </xf>
    <xf numFmtId="0" fontId="9" fillId="0" borderId="5" xfId="0" applyFont="1" applyFill="1" applyBorder="1" applyAlignment="1">
      <alignment vertical="top" wrapText="1"/>
    </xf>
    <xf numFmtId="0" fontId="9" fillId="0" borderId="0" xfId="0" applyFont="1" applyFill="1" applyAlignment="1">
      <alignment vertical="top" wrapText="1"/>
    </xf>
    <xf numFmtId="9" fontId="9" fillId="0" borderId="4" xfId="0" applyNumberFormat="1" applyFont="1" applyFill="1" applyBorder="1" applyAlignment="1">
      <alignment vertical="top" wrapText="1"/>
    </xf>
    <xf numFmtId="1" fontId="9" fillId="0" borderId="4" xfId="0" applyNumberFormat="1" applyFont="1" applyBorder="1" applyAlignment="1">
      <alignment vertical="top" wrapText="1"/>
    </xf>
    <xf numFmtId="0" fontId="9" fillId="0" borderId="0" xfId="0" applyFont="1" applyAlignment="1">
      <alignment vertical="top" wrapText="1"/>
    </xf>
    <xf numFmtId="0" fontId="9" fillId="0" borderId="0" xfId="0" applyFont="1" applyFill="1" applyBorder="1" applyAlignment="1">
      <alignment vertical="top" wrapText="1"/>
    </xf>
    <xf numFmtId="10" fontId="9" fillId="0" borderId="0" xfId="0" applyNumberFormat="1" applyFont="1" applyFill="1" applyBorder="1" applyAlignment="1">
      <alignment vertical="top" wrapText="1"/>
    </xf>
    <xf numFmtId="1" fontId="9" fillId="0" borderId="0" xfId="0" applyNumberFormat="1" applyFont="1" applyFill="1" applyBorder="1" applyAlignment="1">
      <alignment vertical="top" wrapText="1"/>
    </xf>
    <xf numFmtId="9" fontId="9" fillId="0" borderId="0" xfId="0" applyNumberFormat="1" applyFont="1" applyFill="1" applyBorder="1" applyAlignment="1">
      <alignment vertical="top" wrapText="1"/>
    </xf>
    <xf numFmtId="15" fontId="1" fillId="0" borderId="8" xfId="0" applyNumberFormat="1" applyFont="1" applyFill="1" applyBorder="1" applyAlignment="1">
      <alignment vertical="top" wrapText="1"/>
    </xf>
    <xf numFmtId="15" fontId="0" fillId="0" borderId="11" xfId="0" applyNumberFormat="1" applyFill="1" applyBorder="1" applyAlignment="1">
      <alignment vertical="top" wrapText="1"/>
    </xf>
    <xf numFmtId="15" fontId="0" fillId="0" borderId="8" xfId="0" applyNumberFormat="1" applyBorder="1" applyAlignment="1">
      <alignment vertical="top" wrapText="1"/>
    </xf>
    <xf numFmtId="15" fontId="0" fillId="0" borderId="8" xfId="0" applyNumberFormat="1" applyBorder="1" applyAlignment="1">
      <alignment horizontal="right" vertical="top" wrapText="1"/>
    </xf>
    <xf numFmtId="0" fontId="9" fillId="0" borderId="7" xfId="0" applyFont="1" applyBorder="1" applyAlignment="1">
      <alignment horizontal="left" vertical="top" wrapText="1"/>
    </xf>
    <xf numFmtId="9" fontId="9" fillId="0" borderId="4" xfId="0" applyNumberFormat="1" applyFont="1" applyBorder="1" applyAlignment="1">
      <alignment vertical="top" wrapText="1"/>
    </xf>
    <xf numFmtId="0" fontId="9" fillId="0" borderId="4" xfId="0" applyFont="1" applyBorder="1" applyAlignment="1">
      <alignment vertical="top" wrapText="1"/>
    </xf>
    <xf numFmtId="0" fontId="9" fillId="0" borderId="5" xfId="0" applyFont="1" applyBorder="1" applyAlignment="1">
      <alignment vertical="top" wrapText="1"/>
    </xf>
    <xf numFmtId="0" fontId="1" fillId="0" borderId="3" xfId="0" applyFont="1" applyBorder="1" applyAlignment="1">
      <alignment horizontal="left" vertical="top" wrapText="1"/>
    </xf>
    <xf numFmtId="0" fontId="0" fillId="0" borderId="0" xfId="0" applyFont="1" applyFill="1" applyBorder="1" applyAlignment="1">
      <alignment horizontal="left" vertical="top" wrapText="1"/>
    </xf>
    <xf numFmtId="0" fontId="1" fillId="0" borderId="0" xfId="0" applyFont="1" applyFill="1" applyBorder="1" applyAlignment="1">
      <alignment horizontal="left" vertical="top" wrapText="1"/>
    </xf>
    <xf numFmtId="0" fontId="9" fillId="0" borderId="0" xfId="0" applyFont="1" applyBorder="1" applyAlignment="1">
      <alignment horizontal="left" vertical="top" wrapText="1"/>
    </xf>
    <xf numFmtId="9" fontId="9" fillId="0" borderId="0" xfId="0" applyNumberFormat="1" applyFont="1" applyBorder="1" applyAlignment="1">
      <alignment vertical="top" wrapText="1"/>
    </xf>
    <xf numFmtId="0" fontId="9" fillId="0" borderId="0" xfId="0" applyFont="1" applyFill="1" applyBorder="1" applyAlignment="1">
      <alignment horizontal="left" vertical="top" wrapText="1"/>
    </xf>
    <xf numFmtId="10" fontId="10" fillId="0" borderId="4" xfId="0" applyNumberFormat="1" applyFont="1" applyBorder="1" applyAlignment="1">
      <alignment vertical="top" wrapText="1"/>
    </xf>
    <xf numFmtId="10" fontId="9" fillId="0" borderId="4" xfId="0" applyNumberFormat="1" applyFont="1" applyBorder="1" applyAlignment="1">
      <alignment vertical="top" wrapText="1"/>
    </xf>
    <xf numFmtId="0" fontId="3" fillId="0" borderId="0" xfId="0" applyFont="1" applyBorder="1" applyAlignment="1">
      <alignment horizontal="left" vertical="top" wrapText="1"/>
    </xf>
    <xf numFmtId="0" fontId="8" fillId="0" borderId="0" xfId="0" applyFont="1" applyFill="1" applyBorder="1" applyAlignment="1">
      <alignment horizontal="center" vertical="top" wrapText="1"/>
    </xf>
    <xf numFmtId="0" fontId="1" fillId="0" borderId="0" xfId="0" applyFont="1" applyFill="1" applyAlignment="1">
      <alignment horizontal="center" vertical="top" wrapText="1"/>
    </xf>
    <xf numFmtId="0" fontId="1" fillId="0" borderId="2" xfId="0" applyFont="1" applyFill="1" applyBorder="1" applyAlignment="1">
      <alignment horizontal="right" vertical="top" wrapText="1"/>
    </xf>
    <xf numFmtId="1" fontId="0" fillId="0" borderId="2" xfId="0" applyNumberFormat="1" applyFont="1" applyFill="1" applyBorder="1" applyAlignment="1">
      <alignment vertical="top" wrapText="1"/>
    </xf>
    <xf numFmtId="164" fontId="1" fillId="0" borderId="0" xfId="0" applyNumberFormat="1" applyFont="1" applyFill="1" applyAlignment="1">
      <alignment vertical="top" wrapText="1"/>
    </xf>
    <xf numFmtId="2" fontId="0" fillId="0" borderId="0" xfId="0" applyNumberFormat="1" applyFont="1" applyFill="1" applyBorder="1" applyAlignment="1">
      <alignment vertical="top" wrapText="1"/>
    </xf>
    <xf numFmtId="164" fontId="0" fillId="0" borderId="0" xfId="0" applyNumberFormat="1" applyFont="1" applyFill="1" applyBorder="1" applyAlignment="1">
      <alignment vertical="top" wrapText="1"/>
    </xf>
    <xf numFmtId="1" fontId="1" fillId="0" borderId="0" xfId="0" applyNumberFormat="1" applyFont="1" applyFill="1" applyAlignment="1">
      <alignment vertical="top" wrapText="1"/>
    </xf>
    <xf numFmtId="1" fontId="1" fillId="0" borderId="0" xfId="0" applyNumberFormat="1" applyFont="1" applyFill="1" applyBorder="1" applyAlignment="1">
      <alignment vertical="top" wrapText="1"/>
    </xf>
    <xf numFmtId="0" fontId="7" fillId="0" borderId="0" xfId="0" applyFont="1" applyFill="1" applyBorder="1" applyAlignment="1">
      <alignment vertical="top" wrapText="1"/>
    </xf>
    <xf numFmtId="9" fontId="1" fillId="0" borderId="0" xfId="0" applyNumberFormat="1" applyFont="1" applyFill="1" applyBorder="1" applyAlignment="1">
      <alignment vertical="top" wrapText="1"/>
    </xf>
    <xf numFmtId="1" fontId="1" fillId="0" borderId="12" xfId="0" applyNumberFormat="1" applyFont="1" applyFill="1" applyBorder="1" applyAlignment="1">
      <alignment vertical="top" wrapText="1"/>
    </xf>
    <xf numFmtId="0" fontId="1" fillId="0" borderId="1" xfId="0" applyFont="1" applyFill="1" applyBorder="1" applyAlignment="1">
      <alignment horizontal="center" vertical="top" wrapText="1"/>
    </xf>
    <xf numFmtId="0" fontId="0" fillId="0" borderId="2" xfId="0" applyFill="1" applyBorder="1" applyAlignment="1">
      <alignment horizontal="right" vertical="top" wrapText="1"/>
    </xf>
    <xf numFmtId="164" fontId="0" fillId="0" borderId="2" xfId="0" applyNumberFormat="1" applyFill="1" applyBorder="1" applyAlignment="1">
      <alignment horizontal="right" vertical="top" wrapText="1"/>
    </xf>
    <xf numFmtId="1" fontId="0" fillId="0" borderId="2" xfId="0" applyNumberFormat="1" applyFill="1" applyBorder="1" applyAlignment="1">
      <alignment horizontal="right" vertical="top" wrapText="1"/>
    </xf>
    <xf numFmtId="15" fontId="0" fillId="0" borderId="8" xfId="0" applyNumberFormat="1" applyFont="1" applyFill="1" applyBorder="1" applyAlignment="1">
      <alignment horizontal="right" vertical="top" wrapText="1"/>
    </xf>
    <xf numFmtId="0" fontId="1" fillId="0" borderId="9" xfId="0" applyFont="1" applyFill="1" applyBorder="1" applyAlignment="1">
      <alignment vertical="top" wrapText="1"/>
    </xf>
    <xf numFmtId="0" fontId="0" fillId="0" borderId="1" xfId="0" applyFill="1" applyBorder="1" applyAlignment="1">
      <alignment horizontal="center" vertical="top" wrapText="1"/>
    </xf>
    <xf numFmtId="0" fontId="0" fillId="0" borderId="1" xfId="0" applyFill="1" applyBorder="1" applyAlignment="1">
      <alignment vertical="top" wrapText="1"/>
    </xf>
    <xf numFmtId="0" fontId="0" fillId="0" borderId="10" xfId="0" applyFill="1" applyBorder="1" applyAlignment="1">
      <alignment vertical="top" wrapText="1"/>
    </xf>
    <xf numFmtId="0" fontId="0" fillId="0" borderId="3" xfId="0" applyFill="1" applyBorder="1" applyAlignment="1">
      <alignment horizontal="left" vertical="top" wrapText="1"/>
    </xf>
    <xf numFmtId="15" fontId="0" fillId="0" borderId="8" xfId="0" applyNumberFormat="1" applyFill="1" applyBorder="1" applyAlignment="1">
      <alignment horizontal="right" vertical="top" wrapText="1"/>
    </xf>
    <xf numFmtId="2" fontId="0" fillId="0" borderId="0" xfId="0" applyNumberFormat="1" applyBorder="1" applyAlignment="1">
      <alignment/>
    </xf>
    <xf numFmtId="0" fontId="0" fillId="0" borderId="0" xfId="0" applyBorder="1" applyAlignment="1">
      <alignment/>
    </xf>
    <xf numFmtId="164" fontId="0" fillId="0" borderId="0" xfId="0" applyNumberFormat="1" applyBorder="1" applyAlignment="1">
      <alignment/>
    </xf>
    <xf numFmtId="15" fontId="0" fillId="0" borderId="0" xfId="0" applyNumberFormat="1" applyAlignment="1">
      <alignment vertical="top" wrapText="1"/>
    </xf>
    <xf numFmtId="15" fontId="2" fillId="0" borderId="8" xfId="0" applyNumberFormat="1" applyFont="1" applyFill="1" applyBorder="1" applyAlignment="1">
      <alignment vertical="top" wrapText="1"/>
    </xf>
    <xf numFmtId="15" fontId="10" fillId="0" borderId="5" xfId="0" applyNumberFormat="1" applyFont="1" applyFill="1" applyBorder="1" applyAlignment="1">
      <alignment vertical="top" wrapText="1"/>
    </xf>
    <xf numFmtId="15" fontId="10" fillId="0" borderId="0" xfId="0" applyNumberFormat="1" applyFont="1" applyFill="1" applyBorder="1" applyAlignment="1">
      <alignment vertical="top" wrapText="1"/>
    </xf>
    <xf numFmtId="15" fontId="1" fillId="0" borderId="0" xfId="0" applyNumberFormat="1" applyFont="1" applyBorder="1" applyAlignment="1">
      <alignment horizontal="left" vertical="top" wrapText="1"/>
    </xf>
    <xf numFmtId="15" fontId="3" fillId="0" borderId="0" xfId="0" applyNumberFormat="1" applyFont="1" applyBorder="1" applyAlignment="1">
      <alignment vertical="top" wrapText="1"/>
    </xf>
    <xf numFmtId="15" fontId="0" fillId="0" borderId="0" xfId="0" applyNumberFormat="1" applyAlignment="1">
      <alignment horizontal="left" vertical="top" wrapText="1"/>
    </xf>
    <xf numFmtId="15" fontId="10" fillId="0" borderId="5" xfId="0" applyNumberFormat="1" applyFont="1" applyBorder="1" applyAlignment="1">
      <alignment vertical="top" wrapText="1"/>
    </xf>
    <xf numFmtId="15" fontId="9" fillId="0" borderId="5" xfId="0" applyNumberFormat="1" applyFont="1" applyBorder="1" applyAlignment="1">
      <alignment vertical="top" wrapText="1"/>
    </xf>
    <xf numFmtId="0" fontId="0" fillId="0" borderId="3" xfId="0" applyFont="1" applyBorder="1" applyAlignment="1">
      <alignment horizontal="right" vertical="top" wrapText="1"/>
    </xf>
    <xf numFmtId="0" fontId="0" fillId="0" borderId="2" xfId="0" applyFont="1" applyBorder="1" applyAlignment="1">
      <alignment horizontal="right" vertical="top" wrapText="1"/>
    </xf>
    <xf numFmtId="164" fontId="0" fillId="0" borderId="2" xfId="0" applyNumberFormat="1" applyFont="1" applyBorder="1" applyAlignment="1">
      <alignment horizontal="right" vertical="top" wrapText="1"/>
    </xf>
    <xf numFmtId="2" fontId="0" fillId="0" borderId="2" xfId="0" applyNumberFormat="1" applyFont="1" applyBorder="1" applyAlignment="1">
      <alignment horizontal="right" vertical="top" wrapText="1"/>
    </xf>
    <xf numFmtId="1" fontId="0" fillId="0" borderId="2" xfId="0" applyNumberFormat="1" applyFont="1" applyBorder="1" applyAlignment="1">
      <alignment horizontal="right" vertical="top" wrapText="1"/>
    </xf>
    <xf numFmtId="15" fontId="0" fillId="0" borderId="8" xfId="0" applyNumberFormat="1" applyFont="1" applyBorder="1" applyAlignment="1">
      <alignment horizontal="right" vertical="top" wrapText="1"/>
    </xf>
    <xf numFmtId="165" fontId="0" fillId="0" borderId="2" xfId="0" applyNumberFormat="1" applyFont="1" applyFill="1" applyBorder="1" applyAlignment="1">
      <alignment horizontal="right" vertical="top" wrapText="1"/>
    </xf>
    <xf numFmtId="164" fontId="0" fillId="0" borderId="2" xfId="0" applyNumberFormat="1" applyFont="1" applyFill="1" applyBorder="1" applyAlignment="1">
      <alignment horizontal="right" vertical="top" wrapText="1"/>
    </xf>
    <xf numFmtId="1" fontId="0" fillId="0" borderId="2" xfId="0" applyNumberFormat="1" applyFont="1" applyFill="1" applyBorder="1" applyAlignment="1">
      <alignment horizontal="right" vertical="top" wrapText="1"/>
    </xf>
    <xf numFmtId="15" fontId="0" fillId="0" borderId="8" xfId="0" applyNumberFormat="1" applyFont="1" applyFill="1" applyBorder="1" applyAlignment="1">
      <alignment horizontal="right" vertical="top" wrapText="1"/>
    </xf>
    <xf numFmtId="0" fontId="1" fillId="0" borderId="1" xfId="0" applyFont="1" applyFill="1" applyBorder="1" applyAlignment="1">
      <alignment vertical="top" wrapText="1"/>
    </xf>
    <xf numFmtId="0" fontId="0" fillId="0" borderId="2" xfId="0" applyFont="1" applyFill="1" applyBorder="1" applyAlignment="1">
      <alignment horizontal="center" vertical="top" wrapText="1"/>
    </xf>
    <xf numFmtId="0" fontId="1" fillId="0" borderId="11" xfId="0" applyFont="1" applyFill="1" applyBorder="1" applyAlignment="1">
      <alignment vertical="top" wrapText="1"/>
    </xf>
    <xf numFmtId="2" fontId="0" fillId="0" borderId="2" xfId="0" applyNumberFormat="1" applyFill="1" applyBorder="1" applyAlignment="1">
      <alignment horizontal="center" vertical="top" wrapText="1"/>
    </xf>
    <xf numFmtId="0" fontId="0" fillId="0" borderId="2" xfId="0" applyFill="1" applyBorder="1" applyAlignment="1">
      <alignment horizontal="center" vertical="top" wrapText="1"/>
    </xf>
    <xf numFmtId="0" fontId="9" fillId="0" borderId="13" xfId="0" applyFont="1" applyFill="1" applyBorder="1" applyAlignment="1">
      <alignment vertical="top" wrapText="1"/>
    </xf>
    <xf numFmtId="9" fontId="10" fillId="0" borderId="0" xfId="0" applyNumberFormat="1" applyFont="1" applyFill="1" applyBorder="1" applyAlignment="1">
      <alignment vertical="top" wrapText="1"/>
    </xf>
    <xf numFmtId="1" fontId="10" fillId="0" borderId="0" xfId="0" applyNumberFormat="1" applyFont="1" applyFill="1" applyBorder="1" applyAlignment="1">
      <alignment vertical="top" wrapText="1"/>
    </xf>
    <xf numFmtId="15" fontId="0" fillId="0" borderId="8" xfId="0" applyNumberFormat="1" applyFill="1" applyBorder="1" applyAlignment="1">
      <alignment vertical="top" wrapText="1"/>
    </xf>
    <xf numFmtId="1" fontId="0" fillId="0" borderId="0" xfId="0" applyNumberFormat="1" applyFill="1" applyBorder="1" applyAlignment="1">
      <alignment vertical="top" wrapText="1"/>
    </xf>
    <xf numFmtId="9" fontId="0" fillId="0" borderId="0" xfId="0" applyNumberFormat="1" applyFill="1" applyBorder="1" applyAlignment="1">
      <alignment vertical="top" wrapText="1"/>
    </xf>
    <xf numFmtId="0" fontId="1" fillId="0" borderId="10" xfId="0" applyFont="1" applyFill="1" applyBorder="1" applyAlignment="1">
      <alignment vertical="top" wrapText="1"/>
    </xf>
    <xf numFmtId="164" fontId="0" fillId="0" borderId="2" xfId="0" applyNumberFormat="1" applyFill="1" applyBorder="1" applyAlignment="1">
      <alignment vertical="top" wrapText="1"/>
    </xf>
    <xf numFmtId="2" fontId="9" fillId="0" borderId="4" xfId="0" applyNumberFormat="1" applyFont="1" applyFill="1" applyBorder="1" applyAlignment="1">
      <alignment horizontal="right" vertical="top" wrapText="1"/>
    </xf>
    <xf numFmtId="9" fontId="9" fillId="0" borderId="4" xfId="0" applyNumberFormat="1" applyFont="1" applyFill="1" applyBorder="1" applyAlignment="1">
      <alignment horizontal="right" vertical="top" wrapText="1"/>
    </xf>
    <xf numFmtId="1" fontId="9" fillId="0" borderId="4" xfId="0" applyNumberFormat="1" applyFont="1" applyFill="1" applyBorder="1" applyAlignment="1">
      <alignment horizontal="right" vertical="top" wrapText="1"/>
    </xf>
    <xf numFmtId="15" fontId="9" fillId="0" borderId="5" xfId="0" applyNumberFormat="1" applyFont="1" applyFill="1" applyBorder="1" applyAlignment="1">
      <alignment horizontal="right" vertical="top" wrapText="1"/>
    </xf>
    <xf numFmtId="164" fontId="9" fillId="0" borderId="5" xfId="0" applyNumberFormat="1" applyFont="1" applyFill="1" applyBorder="1" applyAlignment="1">
      <alignment horizontal="right" vertical="top" wrapText="1"/>
    </xf>
    <xf numFmtId="164" fontId="9" fillId="0" borderId="0" xfId="0" applyNumberFormat="1" applyFont="1" applyFill="1" applyAlignment="1">
      <alignment vertical="top" wrapText="1"/>
    </xf>
    <xf numFmtId="0" fontId="1" fillId="0" borderId="8" xfId="0" applyFont="1" applyFill="1" applyBorder="1" applyAlignment="1">
      <alignment horizontal="right" vertical="top" wrapText="1"/>
    </xf>
    <xf numFmtId="1" fontId="9" fillId="0" borderId="7" xfId="0" applyNumberFormat="1" applyFont="1" applyFill="1" applyBorder="1" applyAlignment="1">
      <alignment vertical="top" wrapText="1"/>
    </xf>
    <xf numFmtId="1" fontId="9" fillId="0" borderId="5" xfId="0" applyNumberFormat="1" applyFont="1" applyFill="1" applyBorder="1" applyAlignment="1">
      <alignment vertical="top" wrapText="1"/>
    </xf>
    <xf numFmtId="1" fontId="9" fillId="0" borderId="0" xfId="0" applyNumberFormat="1" applyFont="1" applyFill="1" applyAlignment="1">
      <alignment vertical="top" wrapText="1"/>
    </xf>
    <xf numFmtId="0" fontId="9" fillId="0" borderId="14" xfId="0" applyFont="1" applyFill="1" applyBorder="1" applyAlignment="1">
      <alignment vertical="top" wrapText="1"/>
    </xf>
    <xf numFmtId="9" fontId="9" fillId="0" borderId="14" xfId="0" applyNumberFormat="1" applyFont="1" applyFill="1" applyBorder="1" applyAlignment="1">
      <alignment vertical="top" wrapText="1"/>
    </xf>
    <xf numFmtId="1" fontId="9" fillId="0" borderId="14" xfId="0" applyNumberFormat="1" applyFont="1" applyFill="1" applyBorder="1" applyAlignment="1">
      <alignment vertical="top" wrapText="1"/>
    </xf>
    <xf numFmtId="0" fontId="9" fillId="0" borderId="15" xfId="0" applyFont="1" applyFill="1" applyBorder="1" applyAlignment="1">
      <alignment vertical="top" wrapText="1"/>
    </xf>
    <xf numFmtId="2" fontId="9" fillId="0" borderId="0" xfId="0" applyNumberFormat="1" applyFont="1" applyBorder="1" applyAlignment="1">
      <alignment/>
    </xf>
    <xf numFmtId="0" fontId="9" fillId="0" borderId="0" xfId="0" applyFont="1" applyBorder="1" applyAlignment="1">
      <alignment/>
    </xf>
    <xf numFmtId="164" fontId="9" fillId="0" borderId="0" xfId="0" applyNumberFormat="1" applyFont="1" applyBorder="1" applyAlignment="1">
      <alignment/>
    </xf>
    <xf numFmtId="2" fontId="9" fillId="0" borderId="4" xfId="0" applyNumberFormat="1" applyFont="1" applyBorder="1" applyAlignment="1">
      <alignment vertical="top" wrapText="1"/>
    </xf>
    <xf numFmtId="164" fontId="9" fillId="0" borderId="4" xfId="0" applyNumberFormat="1" applyFont="1" applyBorder="1" applyAlignment="1">
      <alignment vertical="top" wrapText="1"/>
    </xf>
    <xf numFmtId="14" fontId="9" fillId="0" borderId="4" xfId="0" applyNumberFormat="1" applyFont="1" applyBorder="1" applyAlignment="1">
      <alignment vertical="top" wrapText="1"/>
    </xf>
    <xf numFmtId="0" fontId="9" fillId="0" borderId="4" xfId="0" applyFont="1" applyFill="1" applyBorder="1" applyAlignment="1">
      <alignment horizontal="right" vertical="top" wrapText="1"/>
    </xf>
    <xf numFmtId="0" fontId="9" fillId="0" borderId="5" xfId="0" applyFont="1" applyFill="1" applyBorder="1" applyAlignment="1">
      <alignment horizontal="right" vertical="top" wrapText="1"/>
    </xf>
    <xf numFmtId="0" fontId="0" fillId="0" borderId="0" xfId="0" applyFont="1" applyBorder="1" applyAlignment="1">
      <alignment horizontal="center" vertical="top" wrapText="1"/>
    </xf>
    <xf numFmtId="0" fontId="0" fillId="0" borderId="0" xfId="0" applyFont="1" applyFill="1" applyBorder="1" applyAlignment="1">
      <alignment horizontal="center" vertical="top" wrapText="1"/>
    </xf>
    <xf numFmtId="0" fontId="0" fillId="0" borderId="0" xfId="0" applyAlignment="1">
      <alignment wrapText="1"/>
    </xf>
    <xf numFmtId="0" fontId="3" fillId="0" borderId="0" xfId="0" applyFont="1" applyFill="1" applyBorder="1" applyAlignment="1">
      <alignment horizontal="left" vertical="top" wrapText="1"/>
    </xf>
    <xf numFmtId="0" fontId="15" fillId="0" borderId="0" xfId="0" applyFont="1" applyAlignment="1">
      <alignment/>
    </xf>
    <xf numFmtId="0" fontId="0" fillId="0" borderId="0" xfId="0" applyFont="1" applyAlignment="1">
      <alignment vertical="top" wrapText="1"/>
    </xf>
    <xf numFmtId="0" fontId="0" fillId="0" borderId="0" xfId="0" applyAlignment="1">
      <alignment horizontal="left" vertical="top" wrapText="1"/>
    </xf>
    <xf numFmtId="0" fontId="0" fillId="0" borderId="7" xfId="0"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1" fillId="0" borderId="0" xfId="0" applyFont="1" applyFill="1" applyAlignment="1">
      <alignment horizontal="left" vertical="top" wrapText="1"/>
    </xf>
    <xf numFmtId="0" fontId="1" fillId="0" borderId="16" xfId="0" applyFont="1" applyFill="1" applyBorder="1" applyAlignment="1">
      <alignment horizontal="center" vertical="top" wrapText="1"/>
    </xf>
    <xf numFmtId="0" fontId="1" fillId="0" borderId="17" xfId="0" applyFont="1" applyFill="1" applyBorder="1" applyAlignment="1">
      <alignment horizontal="center" vertical="top" wrapText="1"/>
    </xf>
    <xf numFmtId="0" fontId="1" fillId="0" borderId="0" xfId="0" applyFont="1" applyFill="1" applyBorder="1" applyAlignment="1">
      <alignment horizontal="left" vertical="top" wrapText="1"/>
    </xf>
    <xf numFmtId="0" fontId="4" fillId="0" borderId="0" xfId="0" applyFont="1" applyFill="1" applyAlignment="1">
      <alignment horizontal="center" vertical="top" wrapText="1"/>
    </xf>
    <xf numFmtId="0" fontId="1" fillId="0" borderId="0" xfId="0" applyFont="1" applyAlignment="1">
      <alignment wrapText="1"/>
    </xf>
    <xf numFmtId="0" fontId="0" fillId="0" borderId="0" xfId="0" applyAlignment="1">
      <alignment wrapText="1"/>
    </xf>
    <xf numFmtId="0" fontId="1" fillId="0" borderId="18"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17"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22" xfId="0" applyFont="1" applyFill="1" applyBorder="1" applyAlignment="1">
      <alignment horizontal="center" vertical="top" wrapText="1"/>
    </xf>
    <xf numFmtId="0" fontId="0" fillId="0" borderId="23" xfId="0" applyFont="1" applyFill="1" applyBorder="1" applyAlignment="1">
      <alignment horizontal="center" vertical="top" wrapText="1"/>
    </xf>
    <xf numFmtId="0" fontId="0" fillId="0" borderId="24" xfId="0" applyFont="1" applyFill="1" applyBorder="1" applyAlignment="1">
      <alignment horizontal="center" vertical="top" wrapText="1"/>
    </xf>
    <xf numFmtId="0" fontId="1" fillId="0" borderId="18" xfId="0" applyFont="1" applyFill="1"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0" xfId="0" applyFont="1" applyFill="1" applyAlignment="1">
      <alignment horizontal="left" vertical="top" wrapText="1"/>
    </xf>
    <xf numFmtId="0" fontId="1" fillId="0" borderId="9" xfId="0" applyFont="1" applyFill="1" applyBorder="1" applyAlignment="1">
      <alignment horizontal="center" vertical="top" wrapText="1"/>
    </xf>
    <xf numFmtId="0" fontId="0" fillId="0" borderId="1" xfId="0" applyBorder="1" applyAlignment="1">
      <alignment horizontal="center" vertical="top" wrapText="1"/>
    </xf>
    <xf numFmtId="0" fontId="0" fillId="0" borderId="10" xfId="0" applyBorder="1" applyAlignment="1">
      <alignment horizontal="center" vertical="top" wrapText="1"/>
    </xf>
    <xf numFmtId="0" fontId="0" fillId="0" borderId="19" xfId="0" applyFont="1" applyFill="1" applyBorder="1" applyAlignment="1">
      <alignment horizontal="center" vertical="top" wrapText="1"/>
    </xf>
    <xf numFmtId="0" fontId="0" fillId="0" borderId="20" xfId="0" applyFont="1" applyFill="1" applyBorder="1" applyAlignment="1">
      <alignment horizontal="center" vertical="top" wrapText="1"/>
    </xf>
    <xf numFmtId="0" fontId="0" fillId="0" borderId="21" xfId="0" applyFont="1" applyFill="1" applyBorder="1" applyAlignment="1">
      <alignment horizontal="center" vertical="top" wrapText="1"/>
    </xf>
    <xf numFmtId="0" fontId="0" fillId="0" borderId="22"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3" xfId="0" applyFont="1" applyBorder="1" applyAlignment="1">
      <alignment horizontal="center" vertical="top" wrapText="1"/>
    </xf>
    <xf numFmtId="0" fontId="0" fillId="0" borderId="2" xfId="0" applyFont="1" applyBorder="1" applyAlignment="1">
      <alignment horizontal="center" vertical="top" wrapText="1"/>
    </xf>
    <xf numFmtId="0" fontId="0" fillId="0" borderId="8" xfId="0" applyFont="1" applyBorder="1" applyAlignment="1">
      <alignment horizontal="center" vertical="top" wrapText="1"/>
    </xf>
    <xf numFmtId="0" fontId="3" fillId="0" borderId="22" xfId="0" applyFont="1" applyBorder="1" applyAlignment="1">
      <alignment horizontal="left" vertical="top" wrapText="1"/>
    </xf>
    <xf numFmtId="0" fontId="3" fillId="0" borderId="23" xfId="0" applyFont="1" applyBorder="1" applyAlignment="1">
      <alignment horizontal="left" vertical="top" wrapText="1"/>
    </xf>
    <xf numFmtId="0" fontId="3" fillId="0" borderId="24" xfId="0" applyFont="1" applyBorder="1" applyAlignment="1">
      <alignment horizontal="left" vertical="top" wrapText="1"/>
    </xf>
    <xf numFmtId="0" fontId="3" fillId="0" borderId="19" xfId="0" applyFont="1" applyBorder="1" applyAlignment="1">
      <alignment horizontal="left" vertical="top" wrapText="1"/>
    </xf>
    <xf numFmtId="0" fontId="3" fillId="0" borderId="20" xfId="0" applyFont="1" applyBorder="1" applyAlignment="1">
      <alignment horizontal="left" vertical="top" wrapText="1"/>
    </xf>
    <xf numFmtId="0" fontId="3" fillId="0" borderId="21" xfId="0" applyFont="1" applyBorder="1" applyAlignment="1">
      <alignment horizontal="left" vertical="top" wrapText="1"/>
    </xf>
    <xf numFmtId="0" fontId="1" fillId="0" borderId="3" xfId="0" applyFont="1" applyBorder="1" applyAlignment="1">
      <alignment horizontal="center" vertical="top" wrapText="1"/>
    </xf>
    <xf numFmtId="0" fontId="1" fillId="0" borderId="2" xfId="0" applyFont="1" applyBorder="1" applyAlignment="1">
      <alignment horizontal="center" vertical="top" wrapText="1"/>
    </xf>
    <xf numFmtId="0" fontId="1" fillId="0" borderId="8" xfId="0" applyFont="1" applyBorder="1" applyAlignment="1">
      <alignment horizontal="center" vertical="top" wrapText="1"/>
    </xf>
    <xf numFmtId="0" fontId="1" fillId="0" borderId="18" xfId="0" applyFont="1" applyBorder="1" applyAlignment="1">
      <alignment horizontal="left" vertical="top" wrapText="1"/>
    </xf>
    <xf numFmtId="0" fontId="1" fillId="0" borderId="16" xfId="0" applyFont="1" applyBorder="1" applyAlignment="1">
      <alignment horizontal="left" vertical="top" wrapText="1"/>
    </xf>
    <xf numFmtId="0" fontId="1" fillId="0" borderId="17" xfId="0" applyFont="1" applyBorder="1" applyAlignment="1">
      <alignment horizontal="left" vertical="top" wrapText="1"/>
    </xf>
    <xf numFmtId="0" fontId="2" fillId="0" borderId="9" xfId="0" applyFont="1" applyBorder="1" applyAlignment="1">
      <alignment horizontal="left" vertical="top" wrapText="1"/>
    </xf>
    <xf numFmtId="0" fontId="2" fillId="0" borderId="1" xfId="0" applyFont="1" applyBorder="1" applyAlignment="1">
      <alignment horizontal="left" vertical="top" wrapText="1"/>
    </xf>
    <xf numFmtId="0" fontId="2" fillId="0" borderId="10" xfId="0" applyFont="1" applyBorder="1" applyAlignment="1">
      <alignment horizontal="left" vertical="top" wrapText="1"/>
    </xf>
    <xf numFmtId="0" fontId="1" fillId="0" borderId="1" xfId="0" applyFont="1" applyFill="1" applyBorder="1" applyAlignment="1">
      <alignment horizontal="center" vertical="top" wrapText="1"/>
    </xf>
    <xf numFmtId="0" fontId="1" fillId="0" borderId="10" xfId="0" applyFont="1" applyFill="1" applyBorder="1" applyAlignment="1">
      <alignment horizontal="center" vertical="top" wrapText="1"/>
    </xf>
    <xf numFmtId="0" fontId="8" fillId="0" borderId="7" xfId="0" applyFont="1" applyBorder="1" applyAlignment="1">
      <alignment horizontal="center" vertical="top" wrapText="1"/>
    </xf>
    <xf numFmtId="0" fontId="8" fillId="0" borderId="4" xfId="0" applyFont="1" applyBorder="1" applyAlignment="1">
      <alignment horizontal="center" vertical="top" wrapText="1"/>
    </xf>
    <xf numFmtId="0" fontId="8" fillId="0" borderId="5" xfId="0" applyFont="1" applyBorder="1" applyAlignment="1">
      <alignment horizontal="center" vertical="top" wrapText="1"/>
    </xf>
    <xf numFmtId="0" fontId="1" fillId="0" borderId="0" xfId="0" applyFont="1" applyAlignment="1">
      <alignment vertical="top" wrapText="1"/>
    </xf>
    <xf numFmtId="0" fontId="0" fillId="0" borderId="0" xfId="0" applyAlignment="1">
      <alignment vertical="top" wrapText="1"/>
    </xf>
    <xf numFmtId="0" fontId="1" fillId="0" borderId="12" xfId="0" applyFont="1" applyFill="1" applyBorder="1" applyAlignment="1">
      <alignment horizontal="center" vertical="top" wrapText="1"/>
    </xf>
    <xf numFmtId="0" fontId="1" fillId="0" borderId="0" xfId="0" applyFont="1" applyFill="1" applyBorder="1" applyAlignment="1">
      <alignment horizontal="center" vertical="top" wrapText="1"/>
    </xf>
    <xf numFmtId="0" fontId="6" fillId="0" borderId="0" xfId="0" applyFont="1" applyFill="1" applyAlignment="1">
      <alignment horizontal="center" vertical="top" wrapText="1"/>
    </xf>
    <xf numFmtId="0" fontId="0" fillId="0" borderId="19" xfId="0" applyFill="1" applyBorder="1" applyAlignment="1">
      <alignment horizontal="left" vertical="top" wrapText="1"/>
    </xf>
    <xf numFmtId="0" fontId="0" fillId="0" borderId="20" xfId="0" applyFill="1" applyBorder="1" applyAlignment="1">
      <alignment horizontal="left" vertical="top" wrapText="1"/>
    </xf>
    <xf numFmtId="0" fontId="0" fillId="0" borderId="21" xfId="0" applyFill="1" applyBorder="1" applyAlignment="1">
      <alignment horizontal="left" vertical="top" wrapText="1"/>
    </xf>
    <xf numFmtId="0" fontId="0" fillId="0" borderId="3" xfId="0" applyFont="1" applyFill="1" applyBorder="1" applyAlignment="1">
      <alignment horizontal="center" vertical="top" wrapText="1"/>
    </xf>
    <xf numFmtId="0" fontId="0" fillId="0" borderId="2" xfId="0" applyFont="1" applyFill="1" applyBorder="1" applyAlignment="1">
      <alignment horizontal="center" vertical="top" wrapText="1"/>
    </xf>
    <xf numFmtId="0" fontId="0" fillId="0" borderId="8" xfId="0" applyFont="1" applyFill="1" applyBorder="1" applyAlignment="1">
      <alignment horizontal="center" vertical="top" wrapText="1"/>
    </xf>
    <xf numFmtId="0" fontId="3" fillId="0" borderId="22" xfId="0" applyFont="1" applyFill="1" applyBorder="1" applyAlignment="1">
      <alignment horizontal="left" vertical="top" wrapText="1"/>
    </xf>
    <xf numFmtId="0" fontId="3" fillId="0" borderId="23" xfId="0" applyFont="1" applyFill="1" applyBorder="1" applyAlignment="1">
      <alignment horizontal="left" vertical="top" wrapText="1"/>
    </xf>
    <xf numFmtId="0" fontId="3" fillId="0" borderId="24" xfId="0" applyFont="1" applyFill="1" applyBorder="1" applyAlignment="1">
      <alignment horizontal="left" vertical="top" wrapText="1"/>
    </xf>
    <xf numFmtId="0" fontId="0" fillId="0" borderId="7" xfId="0" applyFont="1" applyFill="1" applyBorder="1" applyAlignment="1">
      <alignment horizontal="center" vertical="top" wrapText="1"/>
    </xf>
    <xf numFmtId="0" fontId="0" fillId="0" borderId="4" xfId="0" applyFont="1" applyFill="1" applyBorder="1" applyAlignment="1">
      <alignment horizontal="center" vertical="top" wrapText="1"/>
    </xf>
    <xf numFmtId="0" fontId="0" fillId="0" borderId="0" xfId="0" applyFill="1" applyAlignment="1">
      <alignment horizontal="left" vertical="top" wrapText="1"/>
    </xf>
    <xf numFmtId="0" fontId="2" fillId="0" borderId="9"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1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21" xfId="0" applyFont="1" applyFill="1" applyBorder="1" applyAlignment="1">
      <alignment horizontal="left" vertical="top" wrapText="1"/>
    </xf>
    <xf numFmtId="0" fontId="0" fillId="0" borderId="0" xfId="0" applyFont="1" applyFill="1" applyBorder="1" applyAlignment="1">
      <alignment horizontal="left" vertical="top" wrapText="1"/>
    </xf>
    <xf numFmtId="0" fontId="1" fillId="0" borderId="3" xfId="0" applyFont="1" applyFill="1" applyBorder="1" applyAlignment="1">
      <alignment horizontal="center" vertical="top" wrapText="1"/>
    </xf>
    <xf numFmtId="0" fontId="1" fillId="0" borderId="2" xfId="0" applyFont="1" applyFill="1" applyBorder="1" applyAlignment="1">
      <alignment horizontal="center" vertical="top" wrapText="1"/>
    </xf>
    <xf numFmtId="0" fontId="1" fillId="0" borderId="8" xfId="0" applyFont="1" applyFill="1" applyBorder="1" applyAlignment="1">
      <alignment horizontal="center" vertical="top" wrapText="1"/>
    </xf>
    <xf numFmtId="0" fontId="0" fillId="0" borderId="5" xfId="0" applyFont="1" applyFill="1" applyBorder="1" applyAlignment="1">
      <alignment horizontal="center" vertical="top" wrapText="1"/>
    </xf>
    <xf numFmtId="0" fontId="0" fillId="0" borderId="1" xfId="0" applyFill="1" applyBorder="1" applyAlignment="1">
      <alignment horizontal="center" vertical="top" wrapText="1"/>
    </xf>
    <xf numFmtId="0" fontId="1" fillId="0" borderId="0" xfId="0" applyFont="1" applyFill="1" applyAlignment="1">
      <alignment vertical="top" wrapText="1"/>
    </xf>
    <xf numFmtId="0" fontId="0" fillId="0" borderId="0" xfId="0" applyFill="1" applyAlignment="1">
      <alignment vertical="top" wrapText="1"/>
    </xf>
    <xf numFmtId="0" fontId="1" fillId="0" borderId="25" xfId="0" applyFont="1" applyFill="1" applyBorder="1" applyAlignment="1">
      <alignment horizontal="center" vertical="top" wrapText="1"/>
    </xf>
    <xf numFmtId="0" fontId="1" fillId="0" borderId="26" xfId="0" applyFont="1" applyFill="1" applyBorder="1" applyAlignment="1">
      <alignment horizontal="center" vertical="top" wrapText="1"/>
    </xf>
    <xf numFmtId="0" fontId="1" fillId="0" borderId="27" xfId="0" applyFont="1" applyFill="1" applyBorder="1" applyAlignment="1">
      <alignment horizontal="center" vertical="top" wrapText="1"/>
    </xf>
    <xf numFmtId="0" fontId="1" fillId="0" borderId="0" xfId="0" applyFont="1" applyBorder="1" applyAlignment="1">
      <alignment horizontal="left" vertical="top" wrapText="1"/>
    </xf>
    <xf numFmtId="0" fontId="1" fillId="0" borderId="9" xfId="0" applyFont="1" applyBorder="1" applyAlignment="1">
      <alignment horizontal="center" vertical="top" wrapText="1"/>
    </xf>
    <xf numFmtId="0" fontId="1" fillId="0" borderId="1" xfId="0" applyFont="1" applyBorder="1" applyAlignment="1">
      <alignment horizontal="center" vertical="top" wrapText="1"/>
    </xf>
    <xf numFmtId="0" fontId="1" fillId="0" borderId="10" xfId="0" applyFont="1" applyBorder="1" applyAlignment="1">
      <alignment horizontal="center" vertical="top" wrapText="1"/>
    </xf>
    <xf numFmtId="0" fontId="4" fillId="0" borderId="0" xfId="0" applyFont="1" applyAlignment="1">
      <alignment horizontal="center" vertical="top" wrapText="1"/>
    </xf>
    <xf numFmtId="0" fontId="0" fillId="0" borderId="0" xfId="0" applyAlignment="1">
      <alignment horizontal="center" vertical="top" wrapText="1"/>
    </xf>
    <xf numFmtId="0" fontId="2" fillId="0" borderId="0" xfId="0" applyFont="1" applyBorder="1" applyAlignment="1">
      <alignment horizontal="left" vertical="top" wrapText="1"/>
    </xf>
    <xf numFmtId="0" fontId="0" fillId="0" borderId="0" xfId="0" applyFill="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165"/>
  <sheetViews>
    <sheetView workbookViewId="0" topLeftCell="A133">
      <selection activeCell="A104" sqref="A104:G104"/>
    </sheetView>
  </sheetViews>
  <sheetFormatPr defaultColWidth="9.140625" defaultRowHeight="12.75"/>
  <cols>
    <col min="1" max="1" width="16.7109375" style="46" bestFit="1" customWidth="1"/>
    <col min="2" max="3" width="9.140625" style="46" customWidth="1"/>
    <col min="4" max="4" width="16.57421875" style="46" customWidth="1"/>
    <col min="5" max="5" width="9.140625" style="46" customWidth="1"/>
    <col min="6" max="6" width="11.7109375" style="46" customWidth="1"/>
    <col min="7" max="7" width="11.57421875" style="46" customWidth="1"/>
    <col min="8" max="9" width="14.7109375" style="46" customWidth="1"/>
    <col min="10" max="16384" width="9.140625" style="46" customWidth="1"/>
  </cols>
  <sheetData>
    <row r="1" spans="1:9" ht="23.25">
      <c r="A1" s="189" t="s">
        <v>40</v>
      </c>
      <c r="B1" s="189"/>
      <c r="C1" s="189"/>
      <c r="D1" s="189"/>
      <c r="E1" s="189"/>
      <c r="F1" s="189"/>
      <c r="G1" s="189"/>
      <c r="H1" s="62"/>
      <c r="I1" s="62"/>
    </row>
    <row r="2" spans="1:9" ht="23.25">
      <c r="A2" s="189"/>
      <c r="B2" s="189"/>
      <c r="C2" s="189"/>
      <c r="D2" s="189"/>
      <c r="E2" s="189"/>
      <c r="F2" s="189"/>
      <c r="G2" s="189"/>
      <c r="H2" s="62"/>
      <c r="I2" s="62"/>
    </row>
    <row r="3" ht="13.5" thickBot="1"/>
    <row r="4" spans="1:7" ht="12.75">
      <c r="A4" s="205" t="s">
        <v>119</v>
      </c>
      <c r="B4" s="206"/>
      <c r="C4" s="206"/>
      <c r="D4" s="206"/>
      <c r="E4" s="206"/>
      <c r="F4" s="206"/>
      <c r="G4" s="207"/>
    </row>
    <row r="5" spans="1:7" ht="52.5">
      <c r="A5" s="33" t="s">
        <v>66</v>
      </c>
      <c r="B5" s="50" t="s">
        <v>20</v>
      </c>
      <c r="C5" s="50" t="s">
        <v>21</v>
      </c>
      <c r="D5" s="50" t="s">
        <v>93</v>
      </c>
      <c r="E5" s="50" t="s">
        <v>67</v>
      </c>
      <c r="F5" s="50" t="s">
        <v>73</v>
      </c>
      <c r="G5" s="51" t="s">
        <v>72</v>
      </c>
    </row>
    <row r="6" spans="1:7" ht="12.75">
      <c r="A6" s="33" t="s">
        <v>38</v>
      </c>
      <c r="B6" s="54">
        <v>0.055</v>
      </c>
      <c r="C6" s="54">
        <f>B6*2.5</f>
        <v>0.1375</v>
      </c>
      <c r="D6" s="54">
        <f aca="true" t="shared" si="0" ref="D6:D26">C6/5*100</f>
        <v>2.7500000000000004</v>
      </c>
      <c r="E6" s="138">
        <v>1</v>
      </c>
      <c r="F6" s="138">
        <v>1</v>
      </c>
      <c r="G6" s="139">
        <v>38870</v>
      </c>
    </row>
    <row r="7" spans="1:7" ht="12.75">
      <c r="A7" s="33" t="s">
        <v>4</v>
      </c>
      <c r="B7" s="54">
        <v>0.14</v>
      </c>
      <c r="C7" s="54">
        <f>B7*2.5</f>
        <v>0.35000000000000003</v>
      </c>
      <c r="D7" s="54">
        <f t="shared" si="0"/>
        <v>7.000000000000001</v>
      </c>
      <c r="E7" s="138">
        <v>2</v>
      </c>
      <c r="F7" s="138">
        <v>1</v>
      </c>
      <c r="G7" s="139">
        <v>38867</v>
      </c>
    </row>
    <row r="8" spans="1:7" ht="12.75">
      <c r="A8" s="33" t="s">
        <v>94</v>
      </c>
      <c r="B8" s="54">
        <v>0.125</v>
      </c>
      <c r="C8" s="54">
        <v>0.37</v>
      </c>
      <c r="D8" s="54">
        <f t="shared" si="0"/>
        <v>7.3999999999999995</v>
      </c>
      <c r="E8" s="138">
        <v>3</v>
      </c>
      <c r="F8" s="138">
        <v>2</v>
      </c>
      <c r="G8" s="139">
        <v>38867</v>
      </c>
    </row>
    <row r="9" spans="1:7" ht="12.75">
      <c r="A9" s="33" t="s">
        <v>95</v>
      </c>
      <c r="B9" s="54">
        <v>0.125</v>
      </c>
      <c r="C9" s="54">
        <v>0.37</v>
      </c>
      <c r="D9" s="54">
        <f t="shared" si="0"/>
        <v>7.3999999999999995</v>
      </c>
      <c r="E9" s="138">
        <v>3</v>
      </c>
      <c r="F9" s="138">
        <v>2</v>
      </c>
      <c r="G9" s="139">
        <v>38867</v>
      </c>
    </row>
    <row r="10" spans="1:7" ht="12.75">
      <c r="A10" s="33" t="s">
        <v>37</v>
      </c>
      <c r="B10" s="54">
        <v>0.155</v>
      </c>
      <c r="C10" s="54">
        <f>B10*2.5</f>
        <v>0.3875</v>
      </c>
      <c r="D10" s="54">
        <f t="shared" si="0"/>
        <v>7.75</v>
      </c>
      <c r="E10" s="138">
        <v>5</v>
      </c>
      <c r="F10" s="138">
        <v>1</v>
      </c>
      <c r="G10" s="139">
        <v>38870</v>
      </c>
    </row>
    <row r="11" spans="1:7" ht="12.75">
      <c r="A11" s="33" t="s">
        <v>36</v>
      </c>
      <c r="B11" s="54">
        <v>0.21</v>
      </c>
      <c r="C11" s="54">
        <f>B11*2.5</f>
        <v>0.525</v>
      </c>
      <c r="D11" s="54">
        <f t="shared" si="0"/>
        <v>10.500000000000002</v>
      </c>
      <c r="E11" s="138">
        <v>6</v>
      </c>
      <c r="F11" s="138">
        <v>1</v>
      </c>
      <c r="G11" s="139">
        <v>38867</v>
      </c>
    </row>
    <row r="12" spans="1:7" ht="12.75">
      <c r="A12" s="33" t="s">
        <v>14</v>
      </c>
      <c r="B12" s="54">
        <v>0.22</v>
      </c>
      <c r="C12" s="54">
        <f>B12*2.5</f>
        <v>0.55</v>
      </c>
      <c r="D12" s="54">
        <f t="shared" si="0"/>
        <v>11.000000000000002</v>
      </c>
      <c r="E12" s="138">
        <v>7</v>
      </c>
      <c r="F12" s="138">
        <v>1</v>
      </c>
      <c r="G12" s="139">
        <v>38867</v>
      </c>
    </row>
    <row r="13" spans="1:7" ht="12.75">
      <c r="A13" s="33" t="s">
        <v>35</v>
      </c>
      <c r="B13" s="54">
        <v>0.22</v>
      </c>
      <c r="C13" s="54">
        <f>B13*2.5</f>
        <v>0.55</v>
      </c>
      <c r="D13" s="54">
        <f t="shared" si="0"/>
        <v>11.000000000000002</v>
      </c>
      <c r="E13" s="138">
        <v>7</v>
      </c>
      <c r="F13" s="138">
        <v>1</v>
      </c>
      <c r="G13" s="139">
        <v>38867</v>
      </c>
    </row>
    <row r="14" spans="1:7" ht="12.75">
      <c r="A14" s="33" t="s">
        <v>6</v>
      </c>
      <c r="B14" s="54" t="s">
        <v>25</v>
      </c>
      <c r="C14" s="54">
        <v>0.67</v>
      </c>
      <c r="D14" s="54">
        <f t="shared" si="0"/>
        <v>13.4</v>
      </c>
      <c r="E14" s="138">
        <v>9</v>
      </c>
      <c r="F14" s="138">
        <v>2</v>
      </c>
      <c r="G14" s="139">
        <v>38867</v>
      </c>
    </row>
    <row r="15" spans="1:7" ht="12.75">
      <c r="A15" s="33" t="s">
        <v>34</v>
      </c>
      <c r="B15" s="54">
        <v>0.29</v>
      </c>
      <c r="C15" s="54">
        <f>B15*2.5</f>
        <v>0.725</v>
      </c>
      <c r="D15" s="54">
        <f t="shared" si="0"/>
        <v>14.499999999999998</v>
      </c>
      <c r="E15" s="138">
        <v>10</v>
      </c>
      <c r="F15" s="138">
        <v>1</v>
      </c>
      <c r="G15" s="139">
        <v>38867</v>
      </c>
    </row>
    <row r="16" spans="1:7" ht="12.75">
      <c r="A16" s="33" t="s">
        <v>33</v>
      </c>
      <c r="B16" s="54">
        <v>0.358</v>
      </c>
      <c r="C16" s="54">
        <f>B16*2.5</f>
        <v>0.895</v>
      </c>
      <c r="D16" s="54">
        <f t="shared" si="0"/>
        <v>17.9</v>
      </c>
      <c r="E16" s="138">
        <v>11</v>
      </c>
      <c r="F16" s="138">
        <v>1</v>
      </c>
      <c r="G16" s="139">
        <v>38867</v>
      </c>
    </row>
    <row r="17" spans="1:7" ht="12.75">
      <c r="A17" s="33" t="s">
        <v>31</v>
      </c>
      <c r="B17" s="54">
        <v>0.5</v>
      </c>
      <c r="C17" s="54">
        <f>B17*2.5</f>
        <v>1.25</v>
      </c>
      <c r="D17" s="54">
        <f t="shared" si="0"/>
        <v>25</v>
      </c>
      <c r="E17" s="138">
        <v>12</v>
      </c>
      <c r="F17" s="138">
        <v>1</v>
      </c>
      <c r="G17" s="139">
        <v>38867</v>
      </c>
    </row>
    <row r="18" spans="1:7" ht="12.75">
      <c r="A18" s="33" t="s">
        <v>32</v>
      </c>
      <c r="B18" s="54">
        <v>0.5</v>
      </c>
      <c r="C18" s="54">
        <f>B18*2.5</f>
        <v>1.25</v>
      </c>
      <c r="D18" s="54">
        <f t="shared" si="0"/>
        <v>25</v>
      </c>
      <c r="E18" s="138">
        <v>12</v>
      </c>
      <c r="F18" s="138">
        <v>1</v>
      </c>
      <c r="G18" s="139">
        <v>38867</v>
      </c>
    </row>
    <row r="19" spans="1:7" ht="12.75">
      <c r="A19" s="33" t="s">
        <v>27</v>
      </c>
      <c r="B19" s="54" t="s">
        <v>25</v>
      </c>
      <c r="C19" s="54">
        <v>1.3</v>
      </c>
      <c r="D19" s="54">
        <f t="shared" si="0"/>
        <v>26</v>
      </c>
      <c r="E19" s="138">
        <v>14</v>
      </c>
      <c r="F19" s="138">
        <v>2</v>
      </c>
      <c r="G19" s="139">
        <v>38870</v>
      </c>
    </row>
    <row r="20" spans="1:7" ht="12.75">
      <c r="A20" s="33" t="s">
        <v>28</v>
      </c>
      <c r="B20" s="54" t="s">
        <v>25</v>
      </c>
      <c r="C20" s="54">
        <v>1.3</v>
      </c>
      <c r="D20" s="54">
        <f t="shared" si="0"/>
        <v>26</v>
      </c>
      <c r="E20" s="138">
        <v>14</v>
      </c>
      <c r="F20" s="138">
        <v>2</v>
      </c>
      <c r="G20" s="139">
        <v>38867</v>
      </c>
    </row>
    <row r="21" spans="1:7" ht="12.75">
      <c r="A21" s="33" t="s">
        <v>29</v>
      </c>
      <c r="B21" s="54" t="s">
        <v>25</v>
      </c>
      <c r="C21" s="54">
        <v>1.3</v>
      </c>
      <c r="D21" s="54">
        <f t="shared" si="0"/>
        <v>26</v>
      </c>
      <c r="E21" s="138">
        <v>14</v>
      </c>
      <c r="F21" s="138">
        <v>2</v>
      </c>
      <c r="G21" s="139">
        <v>38867</v>
      </c>
    </row>
    <row r="22" spans="1:7" ht="12.75">
      <c r="A22" s="33" t="s">
        <v>30</v>
      </c>
      <c r="B22" s="54" t="s">
        <v>25</v>
      </c>
      <c r="C22" s="54">
        <v>1.3</v>
      </c>
      <c r="D22" s="54">
        <f t="shared" si="0"/>
        <v>26</v>
      </c>
      <c r="E22" s="138">
        <v>14</v>
      </c>
      <c r="F22" s="138">
        <v>2</v>
      </c>
      <c r="G22" s="139">
        <v>38867</v>
      </c>
    </row>
    <row r="23" spans="1:7" ht="12.75">
      <c r="A23" s="33" t="s">
        <v>13</v>
      </c>
      <c r="B23" s="54">
        <v>0.55</v>
      </c>
      <c r="C23" s="54">
        <f>B23*2.5</f>
        <v>1.375</v>
      </c>
      <c r="D23" s="54">
        <f t="shared" si="0"/>
        <v>27.500000000000004</v>
      </c>
      <c r="E23" s="138">
        <v>18</v>
      </c>
      <c r="F23" s="138">
        <v>1</v>
      </c>
      <c r="G23" s="139">
        <v>38870</v>
      </c>
    </row>
    <row r="24" spans="1:7" ht="12.75">
      <c r="A24" s="33" t="s">
        <v>26</v>
      </c>
      <c r="B24" s="54">
        <v>0.55</v>
      </c>
      <c r="C24" s="54">
        <f>B24*2.5</f>
        <v>1.375</v>
      </c>
      <c r="D24" s="54">
        <f t="shared" si="0"/>
        <v>27.500000000000004</v>
      </c>
      <c r="E24" s="138">
        <v>18</v>
      </c>
      <c r="F24" s="138">
        <v>1</v>
      </c>
      <c r="G24" s="139">
        <v>38867</v>
      </c>
    </row>
    <row r="25" spans="1:7" ht="12.75">
      <c r="A25" s="33" t="s">
        <v>3</v>
      </c>
      <c r="B25" s="54" t="s">
        <v>25</v>
      </c>
      <c r="C25" s="54">
        <v>1.4</v>
      </c>
      <c r="D25" s="54">
        <f t="shared" si="0"/>
        <v>27.999999999999996</v>
      </c>
      <c r="E25" s="138">
        <v>20</v>
      </c>
      <c r="F25" s="138">
        <v>2</v>
      </c>
      <c r="G25" s="139">
        <v>38867</v>
      </c>
    </row>
    <row r="26" spans="1:7" ht="12.75">
      <c r="A26" s="33" t="s">
        <v>24</v>
      </c>
      <c r="B26" s="54">
        <v>0.571</v>
      </c>
      <c r="C26" s="54">
        <f>B26*2.5</f>
        <v>1.4274999999999998</v>
      </c>
      <c r="D26" s="54">
        <f t="shared" si="0"/>
        <v>28.549999999999997</v>
      </c>
      <c r="E26" s="138">
        <v>21</v>
      </c>
      <c r="F26" s="138">
        <v>1</v>
      </c>
      <c r="G26" s="139">
        <v>38867</v>
      </c>
    </row>
    <row r="27" spans="1:7" s="70" customFormat="1" ht="64.5" thickBot="1">
      <c r="A27" s="56" t="s">
        <v>49</v>
      </c>
      <c r="B27" s="153"/>
      <c r="C27" s="154">
        <v>9.38181818181818</v>
      </c>
      <c r="D27" s="153"/>
      <c r="E27" s="153"/>
      <c r="F27" s="155"/>
      <c r="G27" s="156"/>
    </row>
    <row r="28" ht="13.5" thickBot="1"/>
    <row r="29" spans="1:9" ht="12.75">
      <c r="A29" s="192" t="s">
        <v>123</v>
      </c>
      <c r="B29" s="193"/>
      <c r="C29" s="193"/>
      <c r="D29" s="193"/>
      <c r="E29" s="193"/>
      <c r="F29" s="193"/>
      <c r="G29" s="194"/>
      <c r="H29" s="88"/>
      <c r="I29" s="88"/>
    </row>
    <row r="30" spans="1:9" ht="12.75">
      <c r="A30" s="195" t="s">
        <v>55</v>
      </c>
      <c r="B30" s="196"/>
      <c r="C30" s="196"/>
      <c r="D30" s="196"/>
      <c r="E30" s="196"/>
      <c r="F30" s="196"/>
      <c r="G30" s="197"/>
      <c r="H30" s="104"/>
      <c r="I30" s="57"/>
    </row>
    <row r="31" spans="1:9" ht="14.25" customHeight="1">
      <c r="A31" s="208" t="s">
        <v>125</v>
      </c>
      <c r="B31" s="209"/>
      <c r="C31" s="209"/>
      <c r="D31" s="209"/>
      <c r="E31" s="209"/>
      <c r="F31" s="209"/>
      <c r="G31" s="210"/>
      <c r="H31" s="95"/>
      <c r="I31" s="57"/>
    </row>
    <row r="32" spans="1:9" ht="15" thickBot="1">
      <c r="A32" s="211" t="s">
        <v>118</v>
      </c>
      <c r="B32" s="212"/>
      <c r="C32" s="212"/>
      <c r="D32" s="212"/>
      <c r="E32" s="212"/>
      <c r="F32" s="212"/>
      <c r="G32" s="213"/>
      <c r="H32" s="95"/>
      <c r="I32" s="57"/>
    </row>
    <row r="33" spans="1:9" ht="14.25">
      <c r="A33" s="87"/>
      <c r="B33" s="87"/>
      <c r="C33" s="87"/>
      <c r="D33" s="87"/>
      <c r="E33" s="87"/>
      <c r="F33" s="87"/>
      <c r="G33" s="87"/>
      <c r="H33" s="95"/>
      <c r="I33" s="57"/>
    </row>
    <row r="34" spans="1:10" s="15" customFormat="1" ht="55.5" customHeight="1">
      <c r="A34" s="190" t="s">
        <v>136</v>
      </c>
      <c r="B34" s="191"/>
      <c r="C34" s="191"/>
      <c r="D34" s="191"/>
      <c r="E34" s="191"/>
      <c r="F34" s="191"/>
      <c r="G34" s="191"/>
      <c r="H34" s="177"/>
      <c r="I34" s="177"/>
      <c r="J34" s="177"/>
    </row>
    <row r="35" spans="1:9" ht="14.25">
      <c r="A35" s="87"/>
      <c r="B35" s="87"/>
      <c r="C35" s="87"/>
      <c r="D35" s="87"/>
      <c r="E35" s="57"/>
      <c r="F35" s="95"/>
      <c r="G35" s="95"/>
      <c r="H35" s="95"/>
      <c r="I35" s="57"/>
    </row>
    <row r="36" spans="1:9" ht="12.75" customHeight="1">
      <c r="A36" s="204" t="s">
        <v>124</v>
      </c>
      <c r="B36" s="204"/>
      <c r="C36" s="204"/>
      <c r="D36" s="204"/>
      <c r="E36" s="204"/>
      <c r="F36" s="204"/>
      <c r="G36" s="204"/>
      <c r="H36" s="204"/>
      <c r="I36" s="204"/>
    </row>
    <row r="37" spans="1:9" ht="14.25">
      <c r="A37" s="87"/>
      <c r="B37" s="87"/>
      <c r="C37" s="87"/>
      <c r="D37" s="87"/>
      <c r="E37" s="57"/>
      <c r="F37" s="95"/>
      <c r="G37" s="95"/>
      <c r="H37" s="95"/>
      <c r="I37" s="57"/>
    </row>
    <row r="38" spans="1:9" ht="23.25">
      <c r="A38" s="189" t="s">
        <v>40</v>
      </c>
      <c r="B38" s="189"/>
      <c r="C38" s="189"/>
      <c r="D38" s="189"/>
      <c r="E38" s="189"/>
      <c r="F38" s="189"/>
      <c r="G38" s="189"/>
      <c r="H38" s="62"/>
      <c r="I38" s="62"/>
    </row>
    <row r="39" spans="1:9" ht="23.25">
      <c r="A39" s="189"/>
      <c r="B39" s="189"/>
      <c r="C39" s="189"/>
      <c r="D39" s="189"/>
      <c r="E39" s="189"/>
      <c r="F39" s="189"/>
      <c r="G39" s="189"/>
      <c r="H39" s="62"/>
      <c r="I39" s="62"/>
    </row>
    <row r="40" ht="13.5" thickBot="1"/>
    <row r="41" spans="1:9" ht="12.75">
      <c r="A41" s="205" t="s">
        <v>96</v>
      </c>
      <c r="B41" s="206"/>
      <c r="C41" s="206"/>
      <c r="D41" s="206"/>
      <c r="E41" s="206"/>
      <c r="F41" s="206"/>
      <c r="G41" s="207"/>
      <c r="H41" s="96"/>
      <c r="I41" s="61"/>
    </row>
    <row r="42" spans="1:7" ht="52.5">
      <c r="A42" s="33" t="s">
        <v>66</v>
      </c>
      <c r="B42" s="50" t="s">
        <v>20</v>
      </c>
      <c r="C42" s="50" t="s">
        <v>22</v>
      </c>
      <c r="D42" s="50" t="s">
        <v>93</v>
      </c>
      <c r="E42" s="50" t="s">
        <v>67</v>
      </c>
      <c r="F42" s="50" t="s">
        <v>73</v>
      </c>
      <c r="G42" s="51" t="s">
        <v>72</v>
      </c>
    </row>
    <row r="43" spans="1:7" ht="12.75">
      <c r="A43" s="33" t="s">
        <v>32</v>
      </c>
      <c r="B43" s="54">
        <v>0.5</v>
      </c>
      <c r="C43" s="54">
        <f>B43*2.5</f>
        <v>1.25</v>
      </c>
      <c r="D43" s="54">
        <f aca="true" t="shared" si="1" ref="D43:D64">C43/5*100</f>
        <v>25</v>
      </c>
      <c r="E43" s="138">
        <v>1</v>
      </c>
      <c r="F43" s="138">
        <v>1</v>
      </c>
      <c r="G43" s="139">
        <v>38867</v>
      </c>
    </row>
    <row r="44" spans="1:7" ht="12.75">
      <c r="A44" s="33" t="s">
        <v>24</v>
      </c>
      <c r="B44" s="54">
        <v>0.73</v>
      </c>
      <c r="C44" s="54">
        <f>B44*2.5</f>
        <v>1.825</v>
      </c>
      <c r="D44" s="54">
        <f t="shared" si="1"/>
        <v>36.5</v>
      </c>
      <c r="E44" s="138">
        <v>2</v>
      </c>
      <c r="F44" s="138">
        <v>1</v>
      </c>
      <c r="G44" s="139">
        <v>38867</v>
      </c>
    </row>
    <row r="45" spans="1:7" ht="12.75">
      <c r="A45" s="33" t="s">
        <v>4</v>
      </c>
      <c r="B45" s="54">
        <v>0.8</v>
      </c>
      <c r="C45" s="54">
        <f>B45*2.5</f>
        <v>2</v>
      </c>
      <c r="D45" s="54">
        <f t="shared" si="1"/>
        <v>40</v>
      </c>
      <c r="E45" s="138">
        <v>3</v>
      </c>
      <c r="F45" s="138">
        <v>1</v>
      </c>
      <c r="G45" s="139">
        <v>38867</v>
      </c>
    </row>
    <row r="46" spans="1:7" ht="12.75">
      <c r="A46" s="33" t="s">
        <v>39</v>
      </c>
      <c r="B46" s="54">
        <v>0.801</v>
      </c>
      <c r="C46" s="54">
        <f>B46*2.5</f>
        <v>2.0025</v>
      </c>
      <c r="D46" s="54">
        <f t="shared" si="1"/>
        <v>40.05</v>
      </c>
      <c r="E46" s="138">
        <v>4</v>
      </c>
      <c r="F46" s="138">
        <v>1</v>
      </c>
      <c r="G46" s="139">
        <v>38867</v>
      </c>
    </row>
    <row r="47" spans="1:7" ht="12.75">
      <c r="A47" s="33" t="s">
        <v>28</v>
      </c>
      <c r="B47" s="54" t="s">
        <v>25</v>
      </c>
      <c r="C47" s="54">
        <v>2.1</v>
      </c>
      <c r="D47" s="54">
        <f t="shared" si="1"/>
        <v>42.00000000000001</v>
      </c>
      <c r="E47" s="138">
        <v>5</v>
      </c>
      <c r="F47" s="138">
        <v>2</v>
      </c>
      <c r="G47" s="139">
        <v>38867</v>
      </c>
    </row>
    <row r="48" spans="1:7" ht="12.75">
      <c r="A48" s="33" t="s">
        <v>30</v>
      </c>
      <c r="B48" s="54" t="s">
        <v>25</v>
      </c>
      <c r="C48" s="54">
        <v>2.1</v>
      </c>
      <c r="D48" s="54">
        <f t="shared" si="1"/>
        <v>42.00000000000001</v>
      </c>
      <c r="E48" s="138">
        <v>5</v>
      </c>
      <c r="F48" s="138">
        <v>2</v>
      </c>
      <c r="G48" s="139">
        <v>38867</v>
      </c>
    </row>
    <row r="49" spans="1:7" ht="12.75">
      <c r="A49" s="33" t="s">
        <v>36</v>
      </c>
      <c r="B49" s="54">
        <v>0.88</v>
      </c>
      <c r="C49" s="54">
        <f>B49*2.5</f>
        <v>2.2</v>
      </c>
      <c r="D49" s="54">
        <f t="shared" si="1"/>
        <v>44.00000000000001</v>
      </c>
      <c r="E49" s="138">
        <v>7</v>
      </c>
      <c r="F49" s="138">
        <v>1</v>
      </c>
      <c r="G49" s="139">
        <v>38867</v>
      </c>
    </row>
    <row r="50" spans="1:7" ht="12.75">
      <c r="A50" s="33" t="s">
        <v>94</v>
      </c>
      <c r="B50" s="54">
        <v>0.894</v>
      </c>
      <c r="C50" s="54">
        <v>2.2</v>
      </c>
      <c r="D50" s="54">
        <f t="shared" si="1"/>
        <v>44.00000000000001</v>
      </c>
      <c r="E50" s="138">
        <v>9</v>
      </c>
      <c r="F50" s="138">
        <v>2</v>
      </c>
      <c r="G50" s="139">
        <v>38867</v>
      </c>
    </row>
    <row r="51" spans="1:7" ht="12.75">
      <c r="A51" s="33" t="s">
        <v>95</v>
      </c>
      <c r="B51" s="54">
        <v>0.894</v>
      </c>
      <c r="C51" s="54">
        <v>2.2</v>
      </c>
      <c r="D51" s="54">
        <f t="shared" si="1"/>
        <v>44.00000000000001</v>
      </c>
      <c r="E51" s="138">
        <v>7</v>
      </c>
      <c r="F51" s="138">
        <v>2</v>
      </c>
      <c r="G51" s="139">
        <v>38867</v>
      </c>
    </row>
    <row r="52" spans="1:7" ht="12.75">
      <c r="A52" s="33" t="s">
        <v>31</v>
      </c>
      <c r="B52" s="54">
        <v>0.9</v>
      </c>
      <c r="C52" s="54">
        <f>B52*2.5</f>
        <v>2.25</v>
      </c>
      <c r="D52" s="54">
        <f t="shared" si="1"/>
        <v>45</v>
      </c>
      <c r="E52" s="138">
        <v>10</v>
      </c>
      <c r="F52" s="138">
        <v>1</v>
      </c>
      <c r="G52" s="139">
        <v>38867</v>
      </c>
    </row>
    <row r="53" spans="1:7" ht="12.75">
      <c r="A53" s="33" t="s">
        <v>6</v>
      </c>
      <c r="B53" s="54" t="s">
        <v>25</v>
      </c>
      <c r="C53" s="54">
        <v>2.25</v>
      </c>
      <c r="D53" s="54">
        <f t="shared" si="1"/>
        <v>45</v>
      </c>
      <c r="E53" s="138">
        <v>10</v>
      </c>
      <c r="F53" s="138">
        <v>2</v>
      </c>
      <c r="G53" s="139">
        <v>38867</v>
      </c>
    </row>
    <row r="54" spans="1:7" ht="12.75">
      <c r="A54" s="33" t="s">
        <v>3</v>
      </c>
      <c r="B54" s="54" t="s">
        <v>25</v>
      </c>
      <c r="C54" s="54">
        <v>2.3</v>
      </c>
      <c r="D54" s="54">
        <f t="shared" si="1"/>
        <v>46</v>
      </c>
      <c r="E54" s="138">
        <v>12</v>
      </c>
      <c r="F54" s="138">
        <v>2</v>
      </c>
      <c r="G54" s="139">
        <v>38867</v>
      </c>
    </row>
    <row r="55" spans="1:7" ht="12.75">
      <c r="A55" s="33" t="s">
        <v>27</v>
      </c>
      <c r="B55" s="54" t="s">
        <v>25</v>
      </c>
      <c r="C55" s="54">
        <v>2.3</v>
      </c>
      <c r="D55" s="54">
        <f t="shared" si="1"/>
        <v>46</v>
      </c>
      <c r="E55" s="138">
        <v>12</v>
      </c>
      <c r="F55" s="138">
        <v>2</v>
      </c>
      <c r="G55" s="139">
        <v>38870</v>
      </c>
    </row>
    <row r="56" spans="1:7" ht="12.75">
      <c r="A56" s="33" t="s">
        <v>29</v>
      </c>
      <c r="B56" s="54" t="s">
        <v>25</v>
      </c>
      <c r="C56" s="54">
        <v>2.3</v>
      </c>
      <c r="D56" s="54">
        <f t="shared" si="1"/>
        <v>46</v>
      </c>
      <c r="E56" s="138">
        <v>12</v>
      </c>
      <c r="F56" s="138">
        <v>2</v>
      </c>
      <c r="G56" s="139">
        <v>38867</v>
      </c>
    </row>
    <row r="57" spans="1:7" ht="12.75">
      <c r="A57" s="33" t="s">
        <v>26</v>
      </c>
      <c r="B57" s="54">
        <v>1.007</v>
      </c>
      <c r="C57" s="54">
        <f aca="true" t="shared" si="2" ref="C57:C64">B57*2.5</f>
        <v>2.5174999999999996</v>
      </c>
      <c r="D57" s="54">
        <f t="shared" si="1"/>
        <v>50.349999999999994</v>
      </c>
      <c r="E57" s="138">
        <v>15</v>
      </c>
      <c r="F57" s="138">
        <v>1</v>
      </c>
      <c r="G57" s="139">
        <v>38867</v>
      </c>
    </row>
    <row r="58" spans="1:7" ht="12.75">
      <c r="A58" s="33" t="s">
        <v>33</v>
      </c>
      <c r="B58" s="54">
        <v>1.01</v>
      </c>
      <c r="C58" s="54">
        <f t="shared" si="2"/>
        <v>2.525</v>
      </c>
      <c r="D58" s="54">
        <f t="shared" si="1"/>
        <v>50.5</v>
      </c>
      <c r="E58" s="138">
        <v>16</v>
      </c>
      <c r="F58" s="138">
        <v>1</v>
      </c>
      <c r="G58" s="139">
        <v>38867</v>
      </c>
    </row>
    <row r="59" spans="1:7" ht="12.75">
      <c r="A59" s="33" t="s">
        <v>35</v>
      </c>
      <c r="B59" s="54">
        <v>1.01</v>
      </c>
      <c r="C59" s="54">
        <f t="shared" si="2"/>
        <v>2.525</v>
      </c>
      <c r="D59" s="54">
        <f t="shared" si="1"/>
        <v>50.5</v>
      </c>
      <c r="E59" s="138">
        <v>16</v>
      </c>
      <c r="F59" s="138">
        <v>1</v>
      </c>
      <c r="G59" s="139">
        <v>38867</v>
      </c>
    </row>
    <row r="60" spans="1:7" ht="12.75">
      <c r="A60" s="33" t="s">
        <v>13</v>
      </c>
      <c r="B60" s="54">
        <v>1.02</v>
      </c>
      <c r="C60" s="54">
        <f t="shared" si="2"/>
        <v>2.55</v>
      </c>
      <c r="D60" s="54">
        <f t="shared" si="1"/>
        <v>51</v>
      </c>
      <c r="E60" s="138">
        <v>18</v>
      </c>
      <c r="F60" s="138">
        <v>1</v>
      </c>
      <c r="G60" s="139">
        <v>38870</v>
      </c>
    </row>
    <row r="61" spans="1:7" ht="12.75">
      <c r="A61" s="33" t="s">
        <v>34</v>
      </c>
      <c r="B61" s="54">
        <v>1.02</v>
      </c>
      <c r="C61" s="54">
        <f t="shared" si="2"/>
        <v>2.55</v>
      </c>
      <c r="D61" s="54">
        <f t="shared" si="1"/>
        <v>51</v>
      </c>
      <c r="E61" s="138">
        <v>18</v>
      </c>
      <c r="F61" s="138">
        <v>1</v>
      </c>
      <c r="G61" s="139">
        <v>38867</v>
      </c>
    </row>
    <row r="62" spans="1:7" ht="12.75">
      <c r="A62" s="33" t="s">
        <v>14</v>
      </c>
      <c r="B62" s="54">
        <v>1.05</v>
      </c>
      <c r="C62" s="54">
        <f t="shared" si="2"/>
        <v>2.625</v>
      </c>
      <c r="D62" s="54">
        <f t="shared" si="1"/>
        <v>52.5</v>
      </c>
      <c r="E62" s="138">
        <v>20</v>
      </c>
      <c r="F62" s="138">
        <v>1</v>
      </c>
      <c r="G62" s="139">
        <v>38867</v>
      </c>
    </row>
    <row r="63" spans="1:7" ht="12.75">
      <c r="A63" s="33" t="s">
        <v>37</v>
      </c>
      <c r="B63" s="54">
        <v>1.07</v>
      </c>
      <c r="C63" s="54">
        <f t="shared" si="2"/>
        <v>2.6750000000000003</v>
      </c>
      <c r="D63" s="54">
        <f t="shared" si="1"/>
        <v>53.5</v>
      </c>
      <c r="E63" s="138">
        <v>21</v>
      </c>
      <c r="F63" s="138">
        <v>1</v>
      </c>
      <c r="G63" s="139">
        <v>38870</v>
      </c>
    </row>
    <row r="64" spans="1:7" ht="12.75">
      <c r="A64" s="33" t="s">
        <v>38</v>
      </c>
      <c r="B64" s="54">
        <v>1.274</v>
      </c>
      <c r="C64" s="54">
        <f t="shared" si="2"/>
        <v>3.185</v>
      </c>
      <c r="D64" s="54">
        <f t="shared" si="1"/>
        <v>63.7</v>
      </c>
      <c r="E64" s="138">
        <v>22</v>
      </c>
      <c r="F64" s="138">
        <v>1</v>
      </c>
      <c r="G64" s="139">
        <v>38870</v>
      </c>
    </row>
    <row r="65" spans="1:8" s="70" customFormat="1" ht="64.5" thickBot="1">
      <c r="A65" s="56" t="s">
        <v>49</v>
      </c>
      <c r="B65" s="153"/>
      <c r="C65" s="154">
        <v>1.548</v>
      </c>
      <c r="D65" s="153"/>
      <c r="E65" s="153"/>
      <c r="F65" s="155"/>
      <c r="G65" s="157"/>
      <c r="H65" s="158"/>
    </row>
    <row r="66" spans="1:8" ht="13.5" thickBot="1">
      <c r="A66" s="17"/>
      <c r="B66" s="100"/>
      <c r="C66" s="59"/>
      <c r="D66" s="100"/>
      <c r="E66" s="100"/>
      <c r="F66" s="59"/>
      <c r="G66" s="101"/>
      <c r="H66" s="99"/>
    </row>
    <row r="67" spans="1:9" ht="12.75">
      <c r="A67" s="192" t="s">
        <v>123</v>
      </c>
      <c r="B67" s="193"/>
      <c r="C67" s="193"/>
      <c r="D67" s="193"/>
      <c r="E67" s="193"/>
      <c r="F67" s="193"/>
      <c r="G67" s="194"/>
      <c r="H67" s="88"/>
      <c r="I67" s="88"/>
    </row>
    <row r="68" spans="1:9" ht="12.75">
      <c r="A68" s="195" t="s">
        <v>55</v>
      </c>
      <c r="B68" s="196"/>
      <c r="C68" s="196"/>
      <c r="D68" s="196"/>
      <c r="E68" s="196"/>
      <c r="F68" s="196"/>
      <c r="G68" s="197"/>
      <c r="H68" s="104"/>
      <c r="I68" s="57"/>
    </row>
    <row r="69" spans="1:9" ht="14.25" customHeight="1" thickBot="1">
      <c r="A69" s="198" t="s">
        <v>125</v>
      </c>
      <c r="B69" s="199"/>
      <c r="C69" s="199"/>
      <c r="D69" s="199"/>
      <c r="E69" s="199"/>
      <c r="F69" s="199"/>
      <c r="G69" s="200"/>
      <c r="H69" s="95"/>
      <c r="I69" s="57"/>
    </row>
    <row r="70" spans="1:9" ht="14.25">
      <c r="A70" s="87"/>
      <c r="B70" s="87"/>
      <c r="C70" s="87"/>
      <c r="D70" s="87"/>
      <c r="E70" s="57"/>
      <c r="F70" s="95"/>
      <c r="G70" s="95"/>
      <c r="H70" s="95"/>
      <c r="I70" s="57"/>
    </row>
    <row r="71" spans="1:9" ht="12.75" customHeight="1">
      <c r="A71" s="204" t="s">
        <v>124</v>
      </c>
      <c r="B71" s="204"/>
      <c r="C71" s="204"/>
      <c r="D71" s="204"/>
      <c r="E71" s="204"/>
      <c r="F71" s="204"/>
      <c r="G71" s="204"/>
      <c r="H71" s="204"/>
      <c r="I71" s="204"/>
    </row>
    <row r="72" spans="1:9" ht="12.75" customHeight="1">
      <c r="A72" s="64"/>
      <c r="B72" s="64"/>
      <c r="C72" s="64"/>
      <c r="D72" s="64"/>
      <c r="E72" s="64"/>
      <c r="F72" s="64"/>
      <c r="G72" s="64"/>
      <c r="H72" s="64"/>
      <c r="I72" s="64"/>
    </row>
    <row r="73" spans="1:9" ht="23.25">
      <c r="A73" s="189" t="s">
        <v>40</v>
      </c>
      <c r="B73" s="189"/>
      <c r="C73" s="189"/>
      <c r="D73" s="189"/>
      <c r="E73" s="189"/>
      <c r="F73" s="189"/>
      <c r="G73" s="189"/>
      <c r="H73" s="62"/>
      <c r="I73" s="62"/>
    </row>
    <row r="74" spans="1:9" ht="23.25">
      <c r="A74" s="189"/>
      <c r="B74" s="189"/>
      <c r="C74" s="189"/>
      <c r="D74" s="189"/>
      <c r="E74" s="189"/>
      <c r="F74" s="189"/>
      <c r="G74" s="189"/>
      <c r="H74" s="62"/>
      <c r="I74" s="62"/>
    </row>
    <row r="75" ht="13.5" thickBot="1"/>
    <row r="76" spans="1:9" ht="12.75">
      <c r="A76" s="205" t="s">
        <v>97</v>
      </c>
      <c r="B76" s="206"/>
      <c r="C76" s="206"/>
      <c r="D76" s="206"/>
      <c r="E76" s="206"/>
      <c r="F76" s="206"/>
      <c r="G76" s="207"/>
      <c r="H76" s="96"/>
      <c r="I76" s="61"/>
    </row>
    <row r="77" spans="1:7" ht="52.5">
      <c r="A77" s="43" t="s">
        <v>66</v>
      </c>
      <c r="B77" s="97" t="s">
        <v>20</v>
      </c>
      <c r="C77" s="97" t="s">
        <v>21</v>
      </c>
      <c r="D77" s="97" t="s">
        <v>93</v>
      </c>
      <c r="E77" s="97" t="s">
        <v>67</v>
      </c>
      <c r="F77" s="97" t="s">
        <v>73</v>
      </c>
      <c r="G77" s="159" t="s">
        <v>72</v>
      </c>
    </row>
    <row r="78" spans="1:7" ht="12.75">
      <c r="A78" s="33" t="s">
        <v>26</v>
      </c>
      <c r="B78" s="54">
        <v>0.405</v>
      </c>
      <c r="C78" s="54">
        <f aca="true" t="shared" si="3" ref="C78:C84">B78*2.5</f>
        <v>1.0125000000000002</v>
      </c>
      <c r="D78" s="54">
        <f aca="true" t="shared" si="4" ref="D78:D97">C78/5*100</f>
        <v>20.250000000000004</v>
      </c>
      <c r="E78" s="138">
        <v>1</v>
      </c>
      <c r="F78" s="138">
        <v>1</v>
      </c>
      <c r="G78" s="139">
        <v>38867</v>
      </c>
    </row>
    <row r="79" spans="1:7" ht="12.75">
      <c r="A79" s="33" t="s">
        <v>24</v>
      </c>
      <c r="B79" s="54">
        <v>0.525</v>
      </c>
      <c r="C79" s="54">
        <f t="shared" si="3"/>
        <v>1.3125</v>
      </c>
      <c r="D79" s="54">
        <f t="shared" si="4"/>
        <v>26.25</v>
      </c>
      <c r="E79" s="138">
        <v>2</v>
      </c>
      <c r="F79" s="138">
        <v>1</v>
      </c>
      <c r="G79" s="139">
        <v>38867</v>
      </c>
    </row>
    <row r="80" spans="1:7" ht="12.75">
      <c r="A80" s="33" t="s">
        <v>32</v>
      </c>
      <c r="B80" s="54">
        <v>0.6</v>
      </c>
      <c r="C80" s="54">
        <f t="shared" si="3"/>
        <v>1.5</v>
      </c>
      <c r="D80" s="54">
        <f t="shared" si="4"/>
        <v>30</v>
      </c>
      <c r="E80" s="138">
        <v>3</v>
      </c>
      <c r="F80" s="138">
        <v>1</v>
      </c>
      <c r="G80" s="139">
        <v>38867</v>
      </c>
    </row>
    <row r="81" spans="1:7" ht="12.75">
      <c r="A81" s="33" t="s">
        <v>4</v>
      </c>
      <c r="B81" s="54">
        <v>0.699</v>
      </c>
      <c r="C81" s="54">
        <f t="shared" si="3"/>
        <v>1.7474999999999998</v>
      </c>
      <c r="D81" s="54">
        <f t="shared" si="4"/>
        <v>34.949999999999996</v>
      </c>
      <c r="E81" s="138">
        <v>4</v>
      </c>
      <c r="F81" s="138">
        <v>1</v>
      </c>
      <c r="G81" s="139">
        <v>38867</v>
      </c>
    </row>
    <row r="82" spans="1:7" ht="12.75">
      <c r="A82" s="33" t="s">
        <v>39</v>
      </c>
      <c r="B82" s="54">
        <v>0.73</v>
      </c>
      <c r="C82" s="54">
        <f t="shared" si="3"/>
        <v>1.825</v>
      </c>
      <c r="D82" s="54">
        <f t="shared" si="4"/>
        <v>36.5</v>
      </c>
      <c r="E82" s="138">
        <v>5</v>
      </c>
      <c r="F82" s="138">
        <v>1</v>
      </c>
      <c r="G82" s="139">
        <v>38867</v>
      </c>
    </row>
    <row r="83" spans="1:7" ht="12.75">
      <c r="A83" s="33" t="s">
        <v>38</v>
      </c>
      <c r="B83" s="54">
        <v>0.743</v>
      </c>
      <c r="C83" s="54">
        <f t="shared" si="3"/>
        <v>1.8575</v>
      </c>
      <c r="D83" s="54">
        <f t="shared" si="4"/>
        <v>37.15</v>
      </c>
      <c r="E83" s="138">
        <v>6</v>
      </c>
      <c r="F83" s="138">
        <v>1</v>
      </c>
      <c r="G83" s="139">
        <v>38870</v>
      </c>
    </row>
    <row r="84" spans="1:7" ht="12.75">
      <c r="A84" s="33" t="s">
        <v>34</v>
      </c>
      <c r="B84" s="54">
        <v>0.8</v>
      </c>
      <c r="C84" s="54">
        <f t="shared" si="3"/>
        <v>2</v>
      </c>
      <c r="D84" s="54">
        <f t="shared" si="4"/>
        <v>40</v>
      </c>
      <c r="E84" s="138">
        <v>7</v>
      </c>
      <c r="F84" s="138">
        <v>1</v>
      </c>
      <c r="G84" s="139">
        <v>38867</v>
      </c>
    </row>
    <row r="85" spans="1:7" ht="12.75">
      <c r="A85" s="33" t="s">
        <v>6</v>
      </c>
      <c r="B85" s="54" t="s">
        <v>25</v>
      </c>
      <c r="C85" s="54">
        <v>2</v>
      </c>
      <c r="D85" s="54">
        <f t="shared" si="4"/>
        <v>40</v>
      </c>
      <c r="E85" s="138">
        <v>7</v>
      </c>
      <c r="F85" s="138">
        <v>2</v>
      </c>
      <c r="G85" s="139">
        <v>38867</v>
      </c>
    </row>
    <row r="86" spans="1:7" ht="12.75">
      <c r="A86" s="33" t="s">
        <v>35</v>
      </c>
      <c r="B86" s="54">
        <v>0.81</v>
      </c>
      <c r="C86" s="54">
        <f>B86*2.5</f>
        <v>2.0250000000000004</v>
      </c>
      <c r="D86" s="54">
        <f t="shared" si="4"/>
        <v>40.50000000000001</v>
      </c>
      <c r="E86" s="138">
        <v>9</v>
      </c>
      <c r="F86" s="138">
        <v>1</v>
      </c>
      <c r="G86" s="139">
        <v>38867</v>
      </c>
    </row>
    <row r="87" spans="1:7" ht="12.75">
      <c r="A87" s="33" t="s">
        <v>36</v>
      </c>
      <c r="B87" s="54">
        <v>0.82</v>
      </c>
      <c r="C87" s="54">
        <f>B87*2.5</f>
        <v>2.05</v>
      </c>
      <c r="D87" s="54">
        <f t="shared" si="4"/>
        <v>41</v>
      </c>
      <c r="E87" s="138">
        <v>10</v>
      </c>
      <c r="F87" s="138">
        <v>1</v>
      </c>
      <c r="G87" s="139">
        <v>38867</v>
      </c>
    </row>
    <row r="88" spans="1:7" ht="12.75">
      <c r="A88" s="33" t="s">
        <v>37</v>
      </c>
      <c r="B88" s="54">
        <v>0.82</v>
      </c>
      <c r="C88" s="54">
        <f>B88*2.5</f>
        <v>2.05</v>
      </c>
      <c r="D88" s="54">
        <f t="shared" si="4"/>
        <v>41</v>
      </c>
      <c r="E88" s="138">
        <v>10</v>
      </c>
      <c r="F88" s="138">
        <v>1</v>
      </c>
      <c r="G88" s="139">
        <v>38870</v>
      </c>
    </row>
    <row r="89" spans="1:7" ht="12.75">
      <c r="A89" s="33" t="s">
        <v>14</v>
      </c>
      <c r="B89" s="54">
        <v>0.83</v>
      </c>
      <c r="C89" s="54">
        <f>B89*2.5</f>
        <v>2.0749999999999997</v>
      </c>
      <c r="D89" s="54">
        <f t="shared" si="4"/>
        <v>41.49999999999999</v>
      </c>
      <c r="E89" s="138">
        <v>12</v>
      </c>
      <c r="F89" s="138">
        <v>1</v>
      </c>
      <c r="G89" s="139">
        <v>38867</v>
      </c>
    </row>
    <row r="90" spans="1:7" ht="12.75">
      <c r="A90" s="33" t="s">
        <v>30</v>
      </c>
      <c r="B90" s="54" t="s">
        <v>25</v>
      </c>
      <c r="C90" s="54">
        <v>2.1</v>
      </c>
      <c r="D90" s="54">
        <f t="shared" si="4"/>
        <v>42.00000000000001</v>
      </c>
      <c r="E90" s="138">
        <v>13</v>
      </c>
      <c r="F90" s="138">
        <v>2</v>
      </c>
      <c r="G90" s="139">
        <v>38867</v>
      </c>
    </row>
    <row r="91" spans="1:7" ht="12.75">
      <c r="A91" s="33" t="s">
        <v>29</v>
      </c>
      <c r="B91" s="54" t="s">
        <v>25</v>
      </c>
      <c r="C91" s="54">
        <v>2.2</v>
      </c>
      <c r="D91" s="54">
        <f t="shared" si="4"/>
        <v>44.00000000000001</v>
      </c>
      <c r="E91" s="138">
        <v>14</v>
      </c>
      <c r="F91" s="138">
        <v>2</v>
      </c>
      <c r="G91" s="139">
        <v>38867</v>
      </c>
    </row>
    <row r="92" spans="1:7" ht="12.75">
      <c r="A92" s="33" t="s">
        <v>13</v>
      </c>
      <c r="B92" s="54">
        <v>0.83</v>
      </c>
      <c r="C92" s="54">
        <f>B92*2.5</f>
        <v>2.0749999999999997</v>
      </c>
      <c r="D92" s="54">
        <f t="shared" si="4"/>
        <v>41.49999999999999</v>
      </c>
      <c r="E92" s="138">
        <v>15</v>
      </c>
      <c r="F92" s="138">
        <v>1</v>
      </c>
      <c r="G92" s="139">
        <v>38870</v>
      </c>
    </row>
    <row r="93" spans="1:7" ht="12.75">
      <c r="A93" s="33" t="s">
        <v>31</v>
      </c>
      <c r="B93" s="54">
        <v>1</v>
      </c>
      <c r="C93" s="54">
        <f>B93*2.5</f>
        <v>2.5</v>
      </c>
      <c r="D93" s="54">
        <f t="shared" si="4"/>
        <v>50</v>
      </c>
      <c r="E93" s="138">
        <v>16</v>
      </c>
      <c r="F93" s="138">
        <v>1</v>
      </c>
      <c r="G93" s="139">
        <v>38867</v>
      </c>
    </row>
    <row r="94" spans="1:7" ht="12.75">
      <c r="A94" s="33" t="s">
        <v>33</v>
      </c>
      <c r="B94" s="54">
        <v>1.12</v>
      </c>
      <c r="C94" s="54">
        <f>B94*2.5</f>
        <v>2.8000000000000003</v>
      </c>
      <c r="D94" s="54">
        <f t="shared" si="4"/>
        <v>56.00000000000001</v>
      </c>
      <c r="E94" s="138">
        <v>17</v>
      </c>
      <c r="F94" s="138">
        <v>1</v>
      </c>
      <c r="G94" s="139">
        <v>38867</v>
      </c>
    </row>
    <row r="95" spans="1:7" ht="12.75">
      <c r="A95" s="33" t="s">
        <v>3</v>
      </c>
      <c r="B95" s="54" t="s">
        <v>25</v>
      </c>
      <c r="C95" s="54">
        <v>2.9</v>
      </c>
      <c r="D95" s="54">
        <f t="shared" si="4"/>
        <v>57.99999999999999</v>
      </c>
      <c r="E95" s="138">
        <v>18</v>
      </c>
      <c r="F95" s="138">
        <v>2</v>
      </c>
      <c r="G95" s="139">
        <v>38867</v>
      </c>
    </row>
    <row r="96" spans="1:7" ht="12.75">
      <c r="A96" s="33" t="s">
        <v>28</v>
      </c>
      <c r="B96" s="54" t="s">
        <v>25</v>
      </c>
      <c r="C96" s="54">
        <v>2.9</v>
      </c>
      <c r="D96" s="54">
        <f t="shared" si="4"/>
        <v>57.99999999999999</v>
      </c>
      <c r="E96" s="138">
        <v>18</v>
      </c>
      <c r="F96" s="138">
        <v>2</v>
      </c>
      <c r="G96" s="139">
        <v>38867</v>
      </c>
    </row>
    <row r="97" spans="1:7" ht="12.75">
      <c r="A97" s="33" t="s">
        <v>27</v>
      </c>
      <c r="B97" s="54" t="s">
        <v>25</v>
      </c>
      <c r="C97" s="54">
        <v>3</v>
      </c>
      <c r="D97" s="54">
        <f t="shared" si="4"/>
        <v>60</v>
      </c>
      <c r="E97" s="138">
        <v>20</v>
      </c>
      <c r="F97" s="138">
        <v>2</v>
      </c>
      <c r="G97" s="139">
        <v>38870</v>
      </c>
    </row>
    <row r="98" spans="1:8" s="70" customFormat="1" ht="64.5" thickBot="1">
      <c r="A98" s="56" t="s">
        <v>49</v>
      </c>
      <c r="B98" s="153"/>
      <c r="C98" s="154">
        <v>1.9629629629629624</v>
      </c>
      <c r="D98" s="153"/>
      <c r="E98" s="153"/>
      <c r="F98" s="155"/>
      <c r="G98" s="157"/>
      <c r="H98" s="158"/>
    </row>
    <row r="99" spans="1:8" ht="13.5" thickBot="1">
      <c r="A99" s="17"/>
      <c r="B99" s="100"/>
      <c r="C99" s="59"/>
      <c r="D99" s="100"/>
      <c r="E99" s="100"/>
      <c r="F99" s="59"/>
      <c r="G99" s="101"/>
      <c r="H99" s="99"/>
    </row>
    <row r="100" spans="1:9" ht="12.75">
      <c r="A100" s="192" t="s">
        <v>123</v>
      </c>
      <c r="B100" s="193"/>
      <c r="C100" s="193"/>
      <c r="D100" s="193"/>
      <c r="E100" s="193"/>
      <c r="F100" s="193"/>
      <c r="G100" s="194"/>
      <c r="H100" s="88"/>
      <c r="I100" s="88"/>
    </row>
    <row r="101" spans="1:9" ht="12.75">
      <c r="A101" s="195" t="s">
        <v>55</v>
      </c>
      <c r="B101" s="196"/>
      <c r="C101" s="196"/>
      <c r="D101" s="196"/>
      <c r="E101" s="196"/>
      <c r="F101" s="196"/>
      <c r="G101" s="197"/>
      <c r="H101" s="104"/>
      <c r="I101" s="57"/>
    </row>
    <row r="102" spans="1:9" ht="14.25" customHeight="1" thickBot="1">
      <c r="A102" s="198" t="s">
        <v>125</v>
      </c>
      <c r="B102" s="199"/>
      <c r="C102" s="199"/>
      <c r="D102" s="199"/>
      <c r="E102" s="199"/>
      <c r="F102" s="199"/>
      <c r="G102" s="200"/>
      <c r="H102" s="95"/>
      <c r="I102" s="57"/>
    </row>
    <row r="103" spans="1:9" ht="14.25" customHeight="1">
      <c r="A103" s="176"/>
      <c r="B103" s="176"/>
      <c r="C103" s="176"/>
      <c r="D103" s="176"/>
      <c r="E103" s="176"/>
      <c r="F103" s="176"/>
      <c r="G103" s="176"/>
      <c r="H103" s="95"/>
      <c r="I103" s="57"/>
    </row>
    <row r="104" spans="1:9" ht="30" customHeight="1">
      <c r="A104" s="188" t="s">
        <v>141</v>
      </c>
      <c r="B104" s="181"/>
      <c r="C104" s="181"/>
      <c r="D104" s="181"/>
      <c r="E104" s="181"/>
      <c r="F104" s="181"/>
      <c r="G104" s="181"/>
      <c r="H104" s="95"/>
      <c r="I104" s="57"/>
    </row>
    <row r="105" spans="1:9" ht="14.25">
      <c r="A105" s="87"/>
      <c r="B105" s="87"/>
      <c r="C105" s="87"/>
      <c r="D105" s="87"/>
      <c r="E105" s="57"/>
      <c r="F105" s="95"/>
      <c r="G105" s="95"/>
      <c r="H105" s="95"/>
      <c r="I105" s="57"/>
    </row>
    <row r="106" spans="1:9" ht="12.75" customHeight="1">
      <c r="A106" s="204" t="s">
        <v>124</v>
      </c>
      <c r="B106" s="204"/>
      <c r="C106" s="204"/>
      <c r="D106" s="204"/>
      <c r="E106" s="204"/>
      <c r="F106" s="204"/>
      <c r="G106" s="204"/>
      <c r="H106" s="204"/>
      <c r="I106" s="204"/>
    </row>
    <row r="108" spans="1:9" ht="23.25">
      <c r="A108" s="189" t="s">
        <v>40</v>
      </c>
      <c r="B108" s="189"/>
      <c r="C108" s="189"/>
      <c r="D108" s="189"/>
      <c r="E108" s="189"/>
      <c r="F108" s="189"/>
      <c r="G108" s="189"/>
      <c r="H108" s="62"/>
      <c r="I108" s="62"/>
    </row>
    <row r="109" spans="1:9" ht="23.25">
      <c r="A109" s="189"/>
      <c r="B109" s="189"/>
      <c r="C109" s="189"/>
      <c r="D109" s="189"/>
      <c r="E109" s="189"/>
      <c r="F109" s="189"/>
      <c r="G109" s="189"/>
      <c r="H109" s="62"/>
      <c r="I109" s="62"/>
    </row>
    <row r="110" spans="1:8" ht="13.5" thickBot="1">
      <c r="A110" s="17"/>
      <c r="B110" s="100"/>
      <c r="C110" s="59"/>
      <c r="D110" s="100"/>
      <c r="E110" s="100"/>
      <c r="F110" s="59"/>
      <c r="G110" s="101"/>
      <c r="H110" s="99"/>
    </row>
    <row r="111" spans="1:9" ht="12.75">
      <c r="A111" s="201" t="s">
        <v>98</v>
      </c>
      <c r="B111" s="202"/>
      <c r="C111" s="202"/>
      <c r="D111" s="202"/>
      <c r="E111" s="202"/>
      <c r="F111" s="202"/>
      <c r="G111" s="203"/>
      <c r="H111" s="96"/>
      <c r="I111" s="61"/>
    </row>
    <row r="112" spans="1:7" ht="52.5">
      <c r="A112" s="33" t="s">
        <v>66</v>
      </c>
      <c r="B112" s="97" t="s">
        <v>20</v>
      </c>
      <c r="C112" s="97" t="s">
        <v>21</v>
      </c>
      <c r="D112" s="97" t="s">
        <v>93</v>
      </c>
      <c r="E112" s="97" t="s">
        <v>67</v>
      </c>
      <c r="F112" s="97" t="s">
        <v>73</v>
      </c>
      <c r="G112" s="159" t="s">
        <v>72</v>
      </c>
    </row>
    <row r="113" spans="1:7" ht="12.75">
      <c r="A113" s="33" t="s">
        <v>39</v>
      </c>
      <c r="B113" s="54">
        <v>0.368</v>
      </c>
      <c r="C113" s="54">
        <f aca="true" t="shared" si="5" ref="C113:C118">B113*2.5</f>
        <v>0.9199999999999999</v>
      </c>
      <c r="D113" s="54">
        <f aca="true" t="shared" si="6" ref="D113:D132">C113/5*100</f>
        <v>18.4</v>
      </c>
      <c r="E113" s="138">
        <v>1</v>
      </c>
      <c r="F113" s="138">
        <v>1</v>
      </c>
      <c r="G113" s="139">
        <v>38867</v>
      </c>
    </row>
    <row r="114" spans="1:7" ht="12.75">
      <c r="A114" s="33" t="s">
        <v>32</v>
      </c>
      <c r="B114" s="54">
        <v>0.5</v>
      </c>
      <c r="C114" s="54">
        <f t="shared" si="5"/>
        <v>1.25</v>
      </c>
      <c r="D114" s="54">
        <f t="shared" si="6"/>
        <v>25</v>
      </c>
      <c r="E114" s="138">
        <v>2</v>
      </c>
      <c r="F114" s="138">
        <v>1</v>
      </c>
      <c r="G114" s="139">
        <v>38867</v>
      </c>
    </row>
    <row r="115" spans="1:7" ht="12.75">
      <c r="A115" s="33" t="s">
        <v>26</v>
      </c>
      <c r="B115" s="54">
        <v>0.549</v>
      </c>
      <c r="C115" s="54">
        <f t="shared" si="5"/>
        <v>1.3725</v>
      </c>
      <c r="D115" s="54">
        <f t="shared" si="6"/>
        <v>27.450000000000003</v>
      </c>
      <c r="E115" s="138">
        <v>3</v>
      </c>
      <c r="F115" s="138">
        <v>1</v>
      </c>
      <c r="G115" s="139">
        <v>38867</v>
      </c>
    </row>
    <row r="116" spans="1:7" ht="12.75">
      <c r="A116" s="33" t="s">
        <v>13</v>
      </c>
      <c r="B116" s="54">
        <v>0.6</v>
      </c>
      <c r="C116" s="54">
        <f t="shared" si="5"/>
        <v>1.5</v>
      </c>
      <c r="D116" s="54">
        <f t="shared" si="6"/>
        <v>30</v>
      </c>
      <c r="E116" s="138">
        <v>4</v>
      </c>
      <c r="F116" s="138">
        <v>1</v>
      </c>
      <c r="G116" s="139">
        <v>38870</v>
      </c>
    </row>
    <row r="117" spans="1:7" ht="12.75">
      <c r="A117" s="33" t="s">
        <v>4</v>
      </c>
      <c r="B117" s="54">
        <v>0.606</v>
      </c>
      <c r="C117" s="54">
        <f t="shared" si="5"/>
        <v>1.515</v>
      </c>
      <c r="D117" s="54">
        <f t="shared" si="6"/>
        <v>30.3</v>
      </c>
      <c r="E117" s="138">
        <v>5</v>
      </c>
      <c r="F117" s="138">
        <v>1</v>
      </c>
      <c r="G117" s="139">
        <v>38867</v>
      </c>
    </row>
    <row r="118" spans="1:7" ht="12.75">
      <c r="A118" s="33" t="s">
        <v>35</v>
      </c>
      <c r="B118" s="54">
        <v>0.64</v>
      </c>
      <c r="C118" s="54">
        <f t="shared" si="5"/>
        <v>1.6</v>
      </c>
      <c r="D118" s="54">
        <f t="shared" si="6"/>
        <v>32</v>
      </c>
      <c r="E118" s="138">
        <v>6</v>
      </c>
      <c r="F118" s="138">
        <v>1</v>
      </c>
      <c r="G118" s="139">
        <v>38867</v>
      </c>
    </row>
    <row r="119" spans="1:7" ht="12.75">
      <c r="A119" s="33" t="s">
        <v>94</v>
      </c>
      <c r="B119" s="54">
        <v>0.635</v>
      </c>
      <c r="C119" s="54">
        <v>1.6</v>
      </c>
      <c r="D119" s="54">
        <f t="shared" si="6"/>
        <v>32</v>
      </c>
      <c r="E119" s="138">
        <v>6</v>
      </c>
      <c r="F119" s="138">
        <v>2</v>
      </c>
      <c r="G119" s="139">
        <v>38867</v>
      </c>
    </row>
    <row r="120" spans="1:7" ht="12.75">
      <c r="A120" s="33" t="s">
        <v>95</v>
      </c>
      <c r="B120" s="54">
        <v>0.635</v>
      </c>
      <c r="C120" s="54">
        <v>1.6</v>
      </c>
      <c r="D120" s="54">
        <f t="shared" si="6"/>
        <v>32</v>
      </c>
      <c r="E120" s="138">
        <v>6</v>
      </c>
      <c r="F120" s="138">
        <v>2</v>
      </c>
      <c r="G120" s="139">
        <v>38867</v>
      </c>
    </row>
    <row r="121" spans="1:7" ht="12.75">
      <c r="A121" s="33" t="s">
        <v>29</v>
      </c>
      <c r="B121" s="54" t="s">
        <v>25</v>
      </c>
      <c r="C121" s="54">
        <v>1.7</v>
      </c>
      <c r="D121" s="54">
        <f t="shared" si="6"/>
        <v>34</v>
      </c>
      <c r="E121" s="138">
        <v>9</v>
      </c>
      <c r="F121" s="138">
        <v>2</v>
      </c>
      <c r="G121" s="139">
        <v>38867</v>
      </c>
    </row>
    <row r="122" spans="1:7" ht="12.75">
      <c r="A122" s="33" t="s">
        <v>30</v>
      </c>
      <c r="B122" s="54" t="s">
        <v>25</v>
      </c>
      <c r="C122" s="54">
        <v>1.7</v>
      </c>
      <c r="D122" s="54">
        <f t="shared" si="6"/>
        <v>34</v>
      </c>
      <c r="E122" s="138">
        <v>9</v>
      </c>
      <c r="F122" s="138">
        <v>2</v>
      </c>
      <c r="G122" s="139">
        <v>38867</v>
      </c>
    </row>
    <row r="123" spans="1:7" ht="12.75">
      <c r="A123" s="33" t="s">
        <v>36</v>
      </c>
      <c r="B123" s="54">
        <v>0.69</v>
      </c>
      <c r="C123" s="54">
        <f>B123*2.5</f>
        <v>1.7249999999999999</v>
      </c>
      <c r="D123" s="54">
        <f t="shared" si="6"/>
        <v>34.5</v>
      </c>
      <c r="E123" s="138">
        <v>11</v>
      </c>
      <c r="F123" s="138">
        <v>1</v>
      </c>
      <c r="G123" s="139">
        <v>38867</v>
      </c>
    </row>
    <row r="124" spans="1:7" ht="12.75">
      <c r="A124" s="33" t="s">
        <v>37</v>
      </c>
      <c r="B124" s="54">
        <v>0.69</v>
      </c>
      <c r="C124" s="54">
        <f>B124*2.5</f>
        <v>1.7249999999999999</v>
      </c>
      <c r="D124" s="54">
        <f t="shared" si="6"/>
        <v>34.5</v>
      </c>
      <c r="E124" s="138">
        <v>11</v>
      </c>
      <c r="F124" s="138">
        <v>1</v>
      </c>
      <c r="G124" s="139">
        <v>38870</v>
      </c>
    </row>
    <row r="125" spans="1:7" ht="12.75">
      <c r="A125" s="33" t="s">
        <v>31</v>
      </c>
      <c r="B125" s="54">
        <v>0.7</v>
      </c>
      <c r="C125" s="54">
        <f>B125*2.5</f>
        <v>1.75</v>
      </c>
      <c r="D125" s="54">
        <f t="shared" si="6"/>
        <v>35</v>
      </c>
      <c r="E125" s="138">
        <v>13</v>
      </c>
      <c r="F125" s="138">
        <v>1</v>
      </c>
      <c r="G125" s="139">
        <v>38867</v>
      </c>
    </row>
    <row r="126" spans="1:7" ht="12.75">
      <c r="A126" s="33" t="s">
        <v>24</v>
      </c>
      <c r="B126" s="54">
        <v>0.719</v>
      </c>
      <c r="C126" s="54">
        <f>B126*2.5</f>
        <v>1.7974999999999999</v>
      </c>
      <c r="D126" s="54">
        <f t="shared" si="6"/>
        <v>35.949999999999996</v>
      </c>
      <c r="E126" s="138">
        <v>14</v>
      </c>
      <c r="F126" s="138">
        <v>1</v>
      </c>
      <c r="G126" s="139">
        <v>38867</v>
      </c>
    </row>
    <row r="127" spans="1:7" ht="12.75">
      <c r="A127" s="33" t="s">
        <v>27</v>
      </c>
      <c r="B127" s="54" t="s">
        <v>25</v>
      </c>
      <c r="C127" s="54">
        <v>1.8</v>
      </c>
      <c r="D127" s="54">
        <f t="shared" si="6"/>
        <v>36</v>
      </c>
      <c r="E127" s="138">
        <v>15</v>
      </c>
      <c r="F127" s="138">
        <v>2</v>
      </c>
      <c r="G127" s="139">
        <v>38870</v>
      </c>
    </row>
    <row r="128" spans="1:7" ht="12.75">
      <c r="A128" s="33" t="s">
        <v>28</v>
      </c>
      <c r="B128" s="54" t="s">
        <v>25</v>
      </c>
      <c r="C128" s="54">
        <v>1.8</v>
      </c>
      <c r="D128" s="54">
        <f t="shared" si="6"/>
        <v>36</v>
      </c>
      <c r="E128" s="138">
        <v>15</v>
      </c>
      <c r="F128" s="138">
        <v>2</v>
      </c>
      <c r="G128" s="139">
        <v>38867</v>
      </c>
    </row>
    <row r="129" spans="1:7" ht="12.75">
      <c r="A129" s="33" t="s">
        <v>34</v>
      </c>
      <c r="B129" s="54">
        <v>0.73</v>
      </c>
      <c r="C129" s="54">
        <f>B129*2.5</f>
        <v>1.825</v>
      </c>
      <c r="D129" s="54">
        <f t="shared" si="6"/>
        <v>36.5</v>
      </c>
      <c r="E129" s="138">
        <v>17</v>
      </c>
      <c r="F129" s="138">
        <v>1</v>
      </c>
      <c r="G129" s="139">
        <v>38867</v>
      </c>
    </row>
    <row r="130" spans="1:7" ht="12.75">
      <c r="A130" s="33" t="s">
        <v>33</v>
      </c>
      <c r="B130" s="54">
        <v>0.739</v>
      </c>
      <c r="C130" s="54">
        <f>B130*2.5</f>
        <v>1.8475</v>
      </c>
      <c r="D130" s="54">
        <f t="shared" si="6"/>
        <v>36.95</v>
      </c>
      <c r="E130" s="138">
        <v>18</v>
      </c>
      <c r="F130" s="138">
        <v>1</v>
      </c>
      <c r="G130" s="139">
        <v>38867</v>
      </c>
    </row>
    <row r="131" spans="1:7" ht="12.75">
      <c r="A131" s="33" t="s">
        <v>3</v>
      </c>
      <c r="B131" s="54" t="s">
        <v>25</v>
      </c>
      <c r="C131" s="54">
        <v>1.9</v>
      </c>
      <c r="D131" s="54">
        <f t="shared" si="6"/>
        <v>38</v>
      </c>
      <c r="E131" s="138">
        <v>19</v>
      </c>
      <c r="F131" s="138">
        <v>2</v>
      </c>
      <c r="G131" s="139">
        <v>38867</v>
      </c>
    </row>
    <row r="132" spans="1:7" ht="12.75">
      <c r="A132" s="33" t="s">
        <v>6</v>
      </c>
      <c r="B132" s="54" t="s">
        <v>25</v>
      </c>
      <c r="C132" s="54">
        <v>2</v>
      </c>
      <c r="D132" s="54">
        <f t="shared" si="6"/>
        <v>40</v>
      </c>
      <c r="E132" s="138">
        <v>20</v>
      </c>
      <c r="F132" s="138">
        <v>2</v>
      </c>
      <c r="G132" s="139">
        <v>38867</v>
      </c>
    </row>
    <row r="133" spans="1:8" s="70" customFormat="1" ht="64.5" thickBot="1">
      <c r="A133" s="56" t="s">
        <v>49</v>
      </c>
      <c r="B133" s="153"/>
      <c r="C133" s="154">
        <v>1.173913043478261</v>
      </c>
      <c r="D133" s="153"/>
      <c r="E133" s="153"/>
      <c r="F133" s="155"/>
      <c r="G133" s="157"/>
      <c r="H133" s="158"/>
    </row>
    <row r="134" spans="1:8" ht="13.5" thickBot="1">
      <c r="A134" s="17"/>
      <c r="B134" s="100"/>
      <c r="C134" s="59"/>
      <c r="D134" s="100"/>
      <c r="E134" s="100"/>
      <c r="F134" s="59"/>
      <c r="G134" s="101"/>
      <c r="H134" s="99"/>
    </row>
    <row r="135" spans="1:9" ht="12.75">
      <c r="A135" s="192" t="s">
        <v>123</v>
      </c>
      <c r="B135" s="193"/>
      <c r="C135" s="193"/>
      <c r="D135" s="193"/>
      <c r="E135" s="193"/>
      <c r="F135" s="193"/>
      <c r="G135" s="194"/>
      <c r="H135" s="88"/>
      <c r="I135" s="88"/>
    </row>
    <row r="136" spans="1:9" ht="12.75">
      <c r="A136" s="195" t="s">
        <v>55</v>
      </c>
      <c r="B136" s="196"/>
      <c r="C136" s="196"/>
      <c r="D136" s="196"/>
      <c r="E136" s="196"/>
      <c r="F136" s="196"/>
      <c r="G136" s="197"/>
      <c r="H136" s="104"/>
      <c r="I136" s="57"/>
    </row>
    <row r="137" spans="1:9" ht="14.25" customHeight="1" thickBot="1">
      <c r="A137" s="198" t="s">
        <v>125</v>
      </c>
      <c r="B137" s="199"/>
      <c r="C137" s="199"/>
      <c r="D137" s="199"/>
      <c r="E137" s="199"/>
      <c r="F137" s="199"/>
      <c r="G137" s="200"/>
      <c r="H137" s="95"/>
      <c r="I137" s="57"/>
    </row>
    <row r="138" spans="1:9" ht="14.25" customHeight="1">
      <c r="A138" s="176"/>
      <c r="B138" s="176"/>
      <c r="C138" s="176"/>
      <c r="D138" s="176"/>
      <c r="E138" s="176"/>
      <c r="F138" s="176"/>
      <c r="G138" s="176"/>
      <c r="H138" s="95"/>
      <c r="I138" s="57"/>
    </row>
    <row r="139" spans="1:9" ht="30" customHeight="1">
      <c r="A139" s="188" t="s">
        <v>137</v>
      </c>
      <c r="B139" s="181"/>
      <c r="C139" s="181"/>
      <c r="D139" s="181"/>
      <c r="E139" s="181"/>
      <c r="F139" s="181"/>
      <c r="G139" s="181"/>
      <c r="H139" s="95"/>
      <c r="I139" s="57"/>
    </row>
    <row r="140" spans="1:9" ht="14.25">
      <c r="A140" s="87"/>
      <c r="B140" s="87"/>
      <c r="C140" s="87"/>
      <c r="D140" s="87"/>
      <c r="E140" s="57"/>
      <c r="F140" s="95"/>
      <c r="G140" s="95"/>
      <c r="H140" s="95"/>
      <c r="I140" s="57"/>
    </row>
    <row r="141" spans="1:9" ht="12.75" customHeight="1">
      <c r="A141" s="204" t="s">
        <v>124</v>
      </c>
      <c r="B141" s="204"/>
      <c r="C141" s="204"/>
      <c r="D141" s="204"/>
      <c r="E141" s="204"/>
      <c r="F141" s="204"/>
      <c r="G141" s="204"/>
      <c r="H141" s="204"/>
      <c r="I141" s="204"/>
    </row>
    <row r="143" spans="1:9" ht="23.25">
      <c r="A143" s="189" t="s">
        <v>40</v>
      </c>
      <c r="B143" s="189"/>
      <c r="C143" s="189"/>
      <c r="D143" s="189"/>
      <c r="E143" s="189"/>
      <c r="F143" s="189"/>
      <c r="G143" s="189"/>
      <c r="H143" s="62"/>
      <c r="I143" s="62"/>
    </row>
    <row r="144" spans="1:9" ht="23.25">
      <c r="A144" s="189"/>
      <c r="B144" s="189"/>
      <c r="C144" s="189"/>
      <c r="D144" s="189"/>
      <c r="E144" s="189"/>
      <c r="F144" s="189"/>
      <c r="G144" s="189"/>
      <c r="H144" s="62"/>
      <c r="I144" s="62"/>
    </row>
    <row r="145" ht="13.5" thickBot="1"/>
    <row r="146" spans="1:9" ht="12.75">
      <c r="A146" s="201" t="s">
        <v>99</v>
      </c>
      <c r="B146" s="202"/>
      <c r="C146" s="202"/>
      <c r="D146" s="202"/>
      <c r="E146" s="202"/>
      <c r="F146" s="202"/>
      <c r="G146" s="203"/>
      <c r="H146" s="96"/>
      <c r="I146" s="61"/>
    </row>
    <row r="147" spans="1:7" ht="52.5">
      <c r="A147" s="33" t="s">
        <v>66</v>
      </c>
      <c r="B147" s="97" t="s">
        <v>23</v>
      </c>
      <c r="C147" s="97" t="s">
        <v>22</v>
      </c>
      <c r="D147" s="50" t="s">
        <v>93</v>
      </c>
      <c r="E147" s="50" t="s">
        <v>67</v>
      </c>
      <c r="F147" s="50" t="s">
        <v>73</v>
      </c>
      <c r="G147" s="51" t="s">
        <v>72</v>
      </c>
    </row>
    <row r="148" spans="1:7" ht="12.75">
      <c r="A148" s="33" t="s">
        <v>4</v>
      </c>
      <c r="B148" s="54">
        <v>0.666</v>
      </c>
      <c r="C148" s="54">
        <f>B148*2.5</f>
        <v>1.665</v>
      </c>
      <c r="D148" s="34">
        <f aca="true" t="shared" si="7" ref="D148:D158">C148/5*100</f>
        <v>33.300000000000004</v>
      </c>
      <c r="E148" s="98">
        <v>1</v>
      </c>
      <c r="F148" s="98">
        <v>1</v>
      </c>
      <c r="G148" s="66">
        <v>38867</v>
      </c>
    </row>
    <row r="149" spans="1:7" ht="12.75">
      <c r="A149" s="33" t="s">
        <v>6</v>
      </c>
      <c r="B149" s="54" t="s">
        <v>25</v>
      </c>
      <c r="C149" s="54">
        <v>1.68</v>
      </c>
      <c r="D149" s="34">
        <f t="shared" si="7"/>
        <v>33.599999999999994</v>
      </c>
      <c r="E149" s="98">
        <v>2</v>
      </c>
      <c r="F149" s="98">
        <v>2</v>
      </c>
      <c r="G149" s="66">
        <v>38867</v>
      </c>
    </row>
    <row r="150" spans="1:7" ht="12.75">
      <c r="A150" s="33" t="s">
        <v>26</v>
      </c>
      <c r="B150" s="54">
        <v>0.688</v>
      </c>
      <c r="C150" s="54">
        <f>B150*2.5</f>
        <v>1.7199999999999998</v>
      </c>
      <c r="D150" s="34">
        <f t="shared" si="7"/>
        <v>34.4</v>
      </c>
      <c r="E150" s="98">
        <v>3</v>
      </c>
      <c r="F150" s="98">
        <v>1</v>
      </c>
      <c r="G150" s="66">
        <v>38867</v>
      </c>
    </row>
    <row r="151" spans="1:7" ht="12.75">
      <c r="A151" s="33" t="s">
        <v>37</v>
      </c>
      <c r="B151" s="54">
        <v>0.81</v>
      </c>
      <c r="C151" s="54">
        <f>B151*2.5</f>
        <v>2.0250000000000004</v>
      </c>
      <c r="D151" s="34">
        <f t="shared" si="7"/>
        <v>40.50000000000001</v>
      </c>
      <c r="E151" s="98">
        <v>4</v>
      </c>
      <c r="F151" s="98">
        <v>1</v>
      </c>
      <c r="G151" s="66">
        <v>38870</v>
      </c>
    </row>
    <row r="152" spans="1:7" ht="12.75">
      <c r="A152" s="33" t="s">
        <v>24</v>
      </c>
      <c r="B152" s="54">
        <v>0.864</v>
      </c>
      <c r="C152" s="54">
        <f>B152*2.5</f>
        <v>2.16</v>
      </c>
      <c r="D152" s="34">
        <f t="shared" si="7"/>
        <v>43.2</v>
      </c>
      <c r="E152" s="98">
        <v>5</v>
      </c>
      <c r="F152" s="98">
        <v>1</v>
      </c>
      <c r="G152" s="66">
        <v>38867</v>
      </c>
    </row>
    <row r="153" spans="1:7" ht="12.75">
      <c r="A153" s="33" t="s">
        <v>3</v>
      </c>
      <c r="B153" s="54" t="s">
        <v>25</v>
      </c>
      <c r="C153" s="54">
        <v>2.2</v>
      </c>
      <c r="D153" s="34">
        <f t="shared" si="7"/>
        <v>44.00000000000001</v>
      </c>
      <c r="E153" s="98">
        <v>6</v>
      </c>
      <c r="F153" s="98">
        <v>2</v>
      </c>
      <c r="G153" s="66">
        <v>38867</v>
      </c>
    </row>
    <row r="154" spans="1:7" ht="12.75">
      <c r="A154" s="33" t="s">
        <v>33</v>
      </c>
      <c r="B154" s="54">
        <v>0.882</v>
      </c>
      <c r="C154" s="54">
        <f>B154*2.5</f>
        <v>2.205</v>
      </c>
      <c r="D154" s="34">
        <f t="shared" si="7"/>
        <v>44.1</v>
      </c>
      <c r="E154" s="98">
        <v>7</v>
      </c>
      <c r="F154" s="98">
        <v>1</v>
      </c>
      <c r="G154" s="66">
        <v>38867</v>
      </c>
    </row>
    <row r="155" spans="1:7" ht="12.75">
      <c r="A155" s="33" t="s">
        <v>34</v>
      </c>
      <c r="B155" s="54">
        <v>0.93</v>
      </c>
      <c r="C155" s="54">
        <f>B155*2.5</f>
        <v>2.325</v>
      </c>
      <c r="D155" s="34">
        <f t="shared" si="7"/>
        <v>46.5</v>
      </c>
      <c r="E155" s="98">
        <v>8</v>
      </c>
      <c r="F155" s="98">
        <v>1</v>
      </c>
      <c r="G155" s="66">
        <v>38867</v>
      </c>
    </row>
    <row r="156" spans="1:7" ht="12.75">
      <c r="A156" s="33" t="s">
        <v>39</v>
      </c>
      <c r="B156" s="54">
        <v>0.93</v>
      </c>
      <c r="C156" s="54">
        <f>B156*2.5</f>
        <v>2.325</v>
      </c>
      <c r="D156" s="34">
        <f t="shared" si="7"/>
        <v>46.5</v>
      </c>
      <c r="E156" s="98">
        <v>8</v>
      </c>
      <c r="F156" s="98">
        <v>1</v>
      </c>
      <c r="G156" s="66">
        <v>38867</v>
      </c>
    </row>
    <row r="157" spans="1:7" ht="12.75">
      <c r="A157" s="33" t="s">
        <v>35</v>
      </c>
      <c r="B157" s="54">
        <v>0.95</v>
      </c>
      <c r="C157" s="54">
        <f>B157*2.5</f>
        <v>2.375</v>
      </c>
      <c r="D157" s="34">
        <f t="shared" si="7"/>
        <v>47.5</v>
      </c>
      <c r="E157" s="98">
        <v>10</v>
      </c>
      <c r="F157" s="98">
        <v>1</v>
      </c>
      <c r="G157" s="66">
        <v>38867</v>
      </c>
    </row>
    <row r="158" spans="1:7" ht="12.75">
      <c r="A158" s="33" t="s">
        <v>36</v>
      </c>
      <c r="B158" s="54">
        <v>1.147</v>
      </c>
      <c r="C158" s="54">
        <f>B158*2.5</f>
        <v>2.8675</v>
      </c>
      <c r="D158" s="34">
        <f t="shared" si="7"/>
        <v>57.35</v>
      </c>
      <c r="E158" s="98">
        <v>11</v>
      </c>
      <c r="F158" s="98">
        <v>1</v>
      </c>
      <c r="G158" s="66">
        <v>38867</v>
      </c>
    </row>
    <row r="159" spans="1:7" s="162" customFormat="1" ht="64.5" thickBot="1">
      <c r="A159" s="160" t="s">
        <v>49</v>
      </c>
      <c r="B159" s="68"/>
      <c r="C159" s="71">
        <v>0.7222222222222223</v>
      </c>
      <c r="D159" s="68"/>
      <c r="E159" s="68"/>
      <c r="F159" s="68"/>
      <c r="G159" s="161"/>
    </row>
    <row r="160" spans="1:7" s="102" customFormat="1" ht="13.5" thickBot="1">
      <c r="A160" s="106"/>
      <c r="B160" s="103"/>
      <c r="C160" s="105"/>
      <c r="D160" s="103"/>
      <c r="E160" s="103"/>
      <c r="F160" s="103"/>
      <c r="G160" s="103"/>
    </row>
    <row r="161" spans="1:9" ht="12.75">
      <c r="A161" s="192" t="s">
        <v>123</v>
      </c>
      <c r="B161" s="193"/>
      <c r="C161" s="193"/>
      <c r="D161" s="193"/>
      <c r="E161" s="193"/>
      <c r="F161" s="193"/>
      <c r="G161" s="194"/>
      <c r="H161" s="88"/>
      <c r="I161" s="88"/>
    </row>
    <row r="162" spans="1:9" ht="12.75">
      <c r="A162" s="195" t="s">
        <v>55</v>
      </c>
      <c r="B162" s="196"/>
      <c r="C162" s="196"/>
      <c r="D162" s="196"/>
      <c r="E162" s="196"/>
      <c r="F162" s="196"/>
      <c r="G162" s="197"/>
      <c r="H162" s="104"/>
      <c r="I162" s="57"/>
    </row>
    <row r="163" spans="1:9" ht="14.25" customHeight="1" thickBot="1">
      <c r="A163" s="198" t="s">
        <v>125</v>
      </c>
      <c r="B163" s="199"/>
      <c r="C163" s="199"/>
      <c r="D163" s="199"/>
      <c r="E163" s="199"/>
      <c r="F163" s="199"/>
      <c r="G163" s="200"/>
      <c r="H163" s="95"/>
      <c r="I163" s="57"/>
    </row>
    <row r="164" spans="1:9" ht="14.25">
      <c r="A164" s="87"/>
      <c r="B164" s="87"/>
      <c r="C164" s="87"/>
      <c r="D164" s="87"/>
      <c r="E164" s="57"/>
      <c r="F164" s="95"/>
      <c r="G164" s="95"/>
      <c r="H164" s="95"/>
      <c r="I164" s="57"/>
    </row>
    <row r="165" spans="1:9" ht="12.75" customHeight="1">
      <c r="A165" s="204" t="s">
        <v>124</v>
      </c>
      <c r="B165" s="204"/>
      <c r="C165" s="204"/>
      <c r="D165" s="204"/>
      <c r="E165" s="204"/>
      <c r="F165" s="204"/>
      <c r="G165" s="204"/>
      <c r="H165" s="204"/>
      <c r="I165" s="204"/>
    </row>
  </sheetData>
  <mergeCells count="34">
    <mergeCell ref="A165:I165"/>
    <mergeCell ref="A38:G39"/>
    <mergeCell ref="A106:I106"/>
    <mergeCell ref="A73:G74"/>
    <mergeCell ref="A108:G109"/>
    <mergeCell ref="A143:G144"/>
    <mergeCell ref="A111:G111"/>
    <mergeCell ref="A1:G2"/>
    <mergeCell ref="A4:G4"/>
    <mergeCell ref="A41:G41"/>
    <mergeCell ref="A34:G34"/>
    <mergeCell ref="A76:G76"/>
    <mergeCell ref="A29:G29"/>
    <mergeCell ref="A30:G30"/>
    <mergeCell ref="A31:G31"/>
    <mergeCell ref="A32:G32"/>
    <mergeCell ref="A36:I36"/>
    <mergeCell ref="A71:I71"/>
    <mergeCell ref="A67:G67"/>
    <mergeCell ref="A68:G68"/>
    <mergeCell ref="A69:G69"/>
    <mergeCell ref="A100:G100"/>
    <mergeCell ref="A101:G101"/>
    <mergeCell ref="A102:G102"/>
    <mergeCell ref="A135:G135"/>
    <mergeCell ref="A104:G104"/>
    <mergeCell ref="A161:G161"/>
    <mergeCell ref="A162:G162"/>
    <mergeCell ref="A163:G163"/>
    <mergeCell ref="A136:G136"/>
    <mergeCell ref="A146:G146"/>
    <mergeCell ref="A137:G137"/>
    <mergeCell ref="A141:I141"/>
    <mergeCell ref="A139:G139"/>
  </mergeCells>
  <printOptions/>
  <pageMargins left="0.75" right="0.75" top="1" bottom="1" header="0.5" footer="0.5"/>
  <pageSetup fitToHeight="5" horizontalDpi="600" verticalDpi="600" orientation="landscape" paperSize="9" scale="73" r:id="rId1"/>
  <rowBreaks count="4" manualBreakCount="4">
    <brk id="37" max="8" man="1"/>
    <brk id="72" max="8" man="1"/>
    <brk id="107" max="8" man="1"/>
    <brk id="142" max="8" man="1"/>
  </rowBreaks>
</worksheet>
</file>

<file path=xl/worksheets/sheet2.xml><?xml version="1.0" encoding="utf-8"?>
<worksheet xmlns="http://schemas.openxmlformats.org/spreadsheetml/2006/main" xmlns:r="http://schemas.openxmlformats.org/officeDocument/2006/relationships">
  <dimension ref="A1:M185"/>
  <sheetViews>
    <sheetView workbookViewId="0" topLeftCell="A1">
      <selection activeCell="A75" sqref="A75:F75"/>
    </sheetView>
  </sheetViews>
  <sheetFormatPr defaultColWidth="9.140625" defaultRowHeight="12.75"/>
  <cols>
    <col min="1" max="1" width="12.28125" style="46" bestFit="1" customWidth="1"/>
    <col min="2" max="4" width="8.8515625" style="46" customWidth="1"/>
    <col min="5" max="5" width="13.00390625" style="46" customWidth="1"/>
    <col min="6" max="6" width="13.421875" style="46" customWidth="1"/>
    <col min="7" max="7" width="13.140625" style="46" customWidth="1"/>
    <col min="8" max="8" width="12.7109375" style="46" customWidth="1"/>
    <col min="9" max="9" width="14.7109375" style="46" customWidth="1"/>
    <col min="10" max="10" width="11.421875" style="46" customWidth="1"/>
    <col min="11" max="13" width="13.421875" style="46" customWidth="1"/>
    <col min="14" max="16384" width="9.140625" style="46" customWidth="1"/>
  </cols>
  <sheetData>
    <row r="1" spans="1:13" ht="12.75">
      <c r="A1" s="189" t="s">
        <v>19</v>
      </c>
      <c r="B1" s="189"/>
      <c r="C1" s="189"/>
      <c r="D1" s="189"/>
      <c r="E1" s="189"/>
      <c r="F1" s="189"/>
      <c r="G1" s="189"/>
      <c r="H1" s="189"/>
      <c r="I1" s="189"/>
      <c r="J1" s="189"/>
      <c r="K1" s="189"/>
      <c r="L1" s="189"/>
      <c r="M1" s="189"/>
    </row>
    <row r="2" spans="1:13" ht="12.75">
      <c r="A2" s="189"/>
      <c r="B2" s="189"/>
      <c r="C2" s="189"/>
      <c r="D2" s="189"/>
      <c r="E2" s="189"/>
      <c r="F2" s="189"/>
      <c r="G2" s="189"/>
      <c r="H2" s="189"/>
      <c r="I2" s="189"/>
      <c r="J2" s="189"/>
      <c r="K2" s="189"/>
      <c r="L2" s="189"/>
      <c r="M2" s="189"/>
    </row>
    <row r="3" ht="13.5" thickBot="1"/>
    <row r="4" spans="1:13" ht="12.75" customHeight="1">
      <c r="A4" s="205" t="s">
        <v>113</v>
      </c>
      <c r="B4" s="235"/>
      <c r="C4" s="235"/>
      <c r="D4" s="235"/>
      <c r="E4" s="235"/>
      <c r="F4" s="235"/>
      <c r="G4" s="235"/>
      <c r="H4" s="235"/>
      <c r="I4" s="235"/>
      <c r="J4" s="235"/>
      <c r="K4" s="235"/>
      <c r="L4" s="235"/>
      <c r="M4" s="48"/>
    </row>
    <row r="5" spans="1:13" s="52" customFormat="1" ht="65.25">
      <c r="A5" s="33" t="s">
        <v>66</v>
      </c>
      <c r="B5" s="49" t="s">
        <v>0</v>
      </c>
      <c r="C5" s="50" t="s">
        <v>1</v>
      </c>
      <c r="D5" s="50" t="s">
        <v>2</v>
      </c>
      <c r="E5" s="3" t="s">
        <v>75</v>
      </c>
      <c r="F5" s="3" t="s">
        <v>76</v>
      </c>
      <c r="G5" s="3" t="s">
        <v>77</v>
      </c>
      <c r="H5" s="3" t="s">
        <v>78</v>
      </c>
      <c r="I5" s="3" t="s">
        <v>91</v>
      </c>
      <c r="J5" s="50" t="s">
        <v>84</v>
      </c>
      <c r="K5" s="50" t="s">
        <v>79</v>
      </c>
      <c r="L5" s="50" t="s">
        <v>80</v>
      </c>
      <c r="M5" s="51" t="s">
        <v>72</v>
      </c>
    </row>
    <row r="6" spans="1:13" ht="12.75">
      <c r="A6" s="33" t="s">
        <v>6</v>
      </c>
      <c r="B6" s="53" t="s">
        <v>25</v>
      </c>
      <c r="C6" s="53">
        <v>1.2</v>
      </c>
      <c r="D6" s="54">
        <f>(C6/100)*30</f>
        <v>0.36</v>
      </c>
      <c r="E6" s="54">
        <f>D6/2*100</f>
        <v>18</v>
      </c>
      <c r="F6" s="54">
        <f>D6/3*100</f>
        <v>12</v>
      </c>
      <c r="G6" s="54">
        <f>D6/5*100</f>
        <v>7.199999999999999</v>
      </c>
      <c r="H6" s="54">
        <f>D6/6*100</f>
        <v>6</v>
      </c>
      <c r="I6" s="54">
        <v>7.2</v>
      </c>
      <c r="J6" s="53">
        <v>1</v>
      </c>
      <c r="K6" s="53">
        <v>2</v>
      </c>
      <c r="L6" s="53">
        <v>2</v>
      </c>
      <c r="M6" s="66">
        <v>38958</v>
      </c>
    </row>
    <row r="7" spans="1:13" ht="12.75">
      <c r="A7" s="33" t="s">
        <v>3</v>
      </c>
      <c r="B7" s="53">
        <v>0.5</v>
      </c>
      <c r="C7" s="53">
        <f>B7*2.5</f>
        <v>1.25</v>
      </c>
      <c r="D7" s="54">
        <f>(C7/100)*30</f>
        <v>0.375</v>
      </c>
      <c r="E7" s="54">
        <f>D7/2*100</f>
        <v>18.75</v>
      </c>
      <c r="F7" s="54">
        <f>D7/3*100</f>
        <v>12.5</v>
      </c>
      <c r="G7" s="54">
        <f>D7/5*100</f>
        <v>7.5</v>
      </c>
      <c r="H7" s="54">
        <f>D7/6*100</f>
        <v>6.25</v>
      </c>
      <c r="I7" s="54">
        <v>7.5</v>
      </c>
      <c r="J7" s="53">
        <v>1</v>
      </c>
      <c r="K7" s="53">
        <v>2</v>
      </c>
      <c r="L7" s="53">
        <v>1</v>
      </c>
      <c r="M7" s="66">
        <v>38958</v>
      </c>
    </row>
    <row r="8" spans="1:13" ht="12.75">
      <c r="A8" s="33" t="s">
        <v>4</v>
      </c>
      <c r="B8" s="53">
        <v>0.5</v>
      </c>
      <c r="C8" s="53">
        <f>B8*2.5</f>
        <v>1.25</v>
      </c>
      <c r="D8" s="54">
        <f>(C8/100)*30</f>
        <v>0.375</v>
      </c>
      <c r="E8" s="54">
        <f>D8/2*100</f>
        <v>18.75</v>
      </c>
      <c r="F8" s="54">
        <f>D8/3*100</f>
        <v>12.5</v>
      </c>
      <c r="G8" s="54">
        <f>D8/5*100</f>
        <v>7.5</v>
      </c>
      <c r="H8" s="54">
        <f>D8/6*100</f>
        <v>6.25</v>
      </c>
      <c r="I8" s="54">
        <v>7.5</v>
      </c>
      <c r="J8" s="53">
        <v>1</v>
      </c>
      <c r="K8" s="53">
        <v>2</v>
      </c>
      <c r="L8" s="53">
        <v>1</v>
      </c>
      <c r="M8" s="66">
        <v>38958</v>
      </c>
    </row>
    <row r="9" spans="1:13" ht="12.75">
      <c r="A9" s="33" t="s">
        <v>5</v>
      </c>
      <c r="B9" s="54">
        <f>(0.28/30)*100</f>
        <v>0.9333333333333335</v>
      </c>
      <c r="C9" s="54">
        <f>B9*2.5</f>
        <v>2.3333333333333335</v>
      </c>
      <c r="D9" s="54">
        <f>(C9/100)*30</f>
        <v>0.7000000000000001</v>
      </c>
      <c r="E9" s="54">
        <f>D9/2*100</f>
        <v>35</v>
      </c>
      <c r="F9" s="54">
        <f>D9/3*100</f>
        <v>23.333333333333336</v>
      </c>
      <c r="G9" s="54">
        <f>D9/5*100</f>
        <v>14.000000000000002</v>
      </c>
      <c r="H9" s="54">
        <f>D9/6*100</f>
        <v>11.666666666666668</v>
      </c>
      <c r="I9" s="54">
        <v>14</v>
      </c>
      <c r="J9" s="53">
        <v>4</v>
      </c>
      <c r="K9" s="53">
        <v>1</v>
      </c>
      <c r="L9" s="53">
        <v>1</v>
      </c>
      <c r="M9" s="66">
        <v>38958</v>
      </c>
    </row>
    <row r="10" spans="1:13" s="70" customFormat="1" ht="51.75" thickBot="1">
      <c r="A10" s="56" t="s">
        <v>7</v>
      </c>
      <c r="B10" s="67"/>
      <c r="C10" s="71">
        <v>0.9444444444444446</v>
      </c>
      <c r="D10" s="71">
        <v>0.9444444444444446</v>
      </c>
      <c r="E10" s="67"/>
      <c r="F10" s="67"/>
      <c r="G10" s="67"/>
      <c r="H10" s="67"/>
      <c r="I10" s="67"/>
      <c r="J10" s="67"/>
      <c r="K10" s="68"/>
      <c r="L10" s="67"/>
      <c r="M10" s="69"/>
    </row>
    <row r="11" spans="1:13" ht="12.75">
      <c r="A11" s="17"/>
      <c r="B11" s="57"/>
      <c r="C11" s="58"/>
      <c r="D11" s="59"/>
      <c r="E11" s="57"/>
      <c r="F11" s="57"/>
      <c r="G11" s="57"/>
      <c r="H11" s="57"/>
      <c r="I11" s="57"/>
      <c r="J11" s="57"/>
      <c r="K11" s="59"/>
      <c r="L11" s="57"/>
      <c r="M11" s="57"/>
    </row>
    <row r="12" spans="1:13" ht="12.75">
      <c r="A12" s="185" t="s">
        <v>74</v>
      </c>
      <c r="B12" s="185"/>
      <c r="C12" s="185"/>
      <c r="D12" s="185"/>
      <c r="E12" s="185"/>
      <c r="F12" s="185"/>
      <c r="G12" s="185"/>
      <c r="H12" s="185"/>
      <c r="I12" s="185"/>
      <c r="J12" s="185"/>
      <c r="K12" s="185"/>
      <c r="L12" s="185"/>
      <c r="M12" s="185"/>
    </row>
    <row r="13" spans="1:13" ht="12.75">
      <c r="A13" s="61"/>
      <c r="B13" s="61"/>
      <c r="C13" s="61"/>
      <c r="D13" s="61"/>
      <c r="E13" s="61"/>
      <c r="F13" s="61"/>
      <c r="G13" s="61"/>
      <c r="H13" s="61"/>
      <c r="I13" s="61"/>
      <c r="J13" s="61"/>
      <c r="K13" s="61"/>
      <c r="L13" s="61"/>
      <c r="M13" s="61"/>
    </row>
    <row r="14" spans="1:13" ht="38.25" customHeight="1">
      <c r="A14" s="204" t="s">
        <v>120</v>
      </c>
      <c r="B14" s="185"/>
      <c r="C14" s="185"/>
      <c r="D14" s="185"/>
      <c r="E14" s="185"/>
      <c r="F14" s="185"/>
      <c r="G14" s="185"/>
      <c r="H14" s="185"/>
      <c r="I14" s="185"/>
      <c r="J14" s="185"/>
      <c r="K14" s="185"/>
      <c r="L14" s="185"/>
      <c r="M14" s="185"/>
    </row>
    <row r="15" spans="1:13" ht="13.5" thickBot="1">
      <c r="A15" s="64"/>
      <c r="B15" s="61"/>
      <c r="C15" s="61"/>
      <c r="D15" s="61"/>
      <c r="E15" s="61"/>
      <c r="F15" s="61"/>
      <c r="G15" s="61"/>
      <c r="H15" s="61"/>
      <c r="I15" s="61"/>
      <c r="J15" s="61"/>
      <c r="K15" s="61"/>
      <c r="L15" s="61"/>
      <c r="M15" s="61"/>
    </row>
    <row r="16" spans="1:13" s="1" customFormat="1" ht="25.5" customHeight="1">
      <c r="A16" s="229" t="s">
        <v>126</v>
      </c>
      <c r="B16" s="230"/>
      <c r="C16" s="230"/>
      <c r="D16" s="230"/>
      <c r="E16" s="230"/>
      <c r="F16" s="231"/>
      <c r="H16" s="232" t="s">
        <v>122</v>
      </c>
      <c r="I16" s="233"/>
      <c r="J16" s="233"/>
      <c r="K16" s="233"/>
      <c r="L16" s="233"/>
      <c r="M16" s="234"/>
    </row>
    <row r="17" spans="1:13" s="1" customFormat="1" ht="12.75" customHeight="1">
      <c r="A17" s="223" t="s">
        <v>55</v>
      </c>
      <c r="B17" s="224"/>
      <c r="C17" s="224"/>
      <c r="D17" s="224"/>
      <c r="E17" s="224"/>
      <c r="F17" s="225"/>
      <c r="H17" s="226" t="s">
        <v>56</v>
      </c>
      <c r="I17" s="227"/>
      <c r="J17" s="227"/>
      <c r="K17" s="227" t="s">
        <v>57</v>
      </c>
      <c r="L17" s="227"/>
      <c r="M17" s="228"/>
    </row>
    <row r="18" spans="1:13" s="1" customFormat="1" ht="12.75" customHeight="1">
      <c r="A18" s="223" t="s">
        <v>81</v>
      </c>
      <c r="B18" s="224"/>
      <c r="C18" s="224"/>
      <c r="D18" s="224"/>
      <c r="E18" s="224"/>
      <c r="F18" s="225"/>
      <c r="H18" s="217" t="s">
        <v>58</v>
      </c>
      <c r="I18" s="218"/>
      <c r="J18" s="218"/>
      <c r="K18" s="218" t="s">
        <v>59</v>
      </c>
      <c r="L18" s="218"/>
      <c r="M18" s="219"/>
    </row>
    <row r="19" spans="1:13" s="1" customFormat="1" ht="24.75" customHeight="1">
      <c r="A19" s="214" t="s">
        <v>92</v>
      </c>
      <c r="B19" s="215"/>
      <c r="C19" s="215"/>
      <c r="D19" s="215"/>
      <c r="E19" s="215"/>
      <c r="F19" s="216"/>
      <c r="H19" s="217" t="s">
        <v>60</v>
      </c>
      <c r="I19" s="218"/>
      <c r="J19" s="218"/>
      <c r="K19" s="218" t="s">
        <v>61</v>
      </c>
      <c r="L19" s="218"/>
      <c r="M19" s="219"/>
    </row>
    <row r="20" spans="1:13" s="1" customFormat="1" ht="12.75" customHeight="1" thickBot="1">
      <c r="A20" s="220" t="s">
        <v>82</v>
      </c>
      <c r="B20" s="221"/>
      <c r="C20" s="221"/>
      <c r="D20" s="221"/>
      <c r="E20" s="221"/>
      <c r="F20" s="222"/>
      <c r="H20" s="217" t="s">
        <v>62</v>
      </c>
      <c r="I20" s="218"/>
      <c r="J20" s="218"/>
      <c r="K20" s="218" t="s">
        <v>63</v>
      </c>
      <c r="L20" s="218"/>
      <c r="M20" s="219"/>
    </row>
    <row r="21" spans="8:13" s="1" customFormat="1" ht="15" thickBot="1">
      <c r="H21" s="237" t="s">
        <v>64</v>
      </c>
      <c r="I21" s="238"/>
      <c r="J21" s="238"/>
      <c r="K21" s="238" t="s">
        <v>65</v>
      </c>
      <c r="L21" s="238"/>
      <c r="M21" s="239"/>
    </row>
    <row r="22" spans="8:13" s="1" customFormat="1" ht="14.25">
      <c r="H22" s="32"/>
      <c r="I22" s="32"/>
      <c r="J22" s="32"/>
      <c r="K22" s="32"/>
      <c r="L22" s="32"/>
      <c r="M22" s="32"/>
    </row>
    <row r="23" spans="1:10" s="1" customFormat="1" ht="12.75">
      <c r="A23" s="181" t="s">
        <v>90</v>
      </c>
      <c r="B23" s="181"/>
      <c r="C23" s="181"/>
      <c r="D23" s="181"/>
      <c r="E23" s="181"/>
      <c r="F23" s="181"/>
      <c r="G23" s="181"/>
      <c r="H23" s="181"/>
      <c r="I23" s="181"/>
      <c r="J23" s="181"/>
    </row>
    <row r="24" spans="1:13" ht="12.75">
      <c r="A24" s="61"/>
      <c r="B24" s="61"/>
      <c r="C24" s="61"/>
      <c r="D24" s="61"/>
      <c r="E24" s="61"/>
      <c r="F24" s="61"/>
      <c r="G24" s="61"/>
      <c r="H24" s="61"/>
      <c r="I24" s="61"/>
      <c r="J24" s="61"/>
      <c r="K24" s="61"/>
      <c r="L24" s="61"/>
      <c r="M24" s="61"/>
    </row>
    <row r="25" spans="1:13" ht="12.75">
      <c r="A25" s="189" t="s">
        <v>19</v>
      </c>
      <c r="B25" s="189"/>
      <c r="C25" s="189"/>
      <c r="D25" s="189"/>
      <c r="E25" s="189"/>
      <c r="F25" s="189"/>
      <c r="G25" s="189"/>
      <c r="H25" s="189"/>
      <c r="I25" s="189"/>
      <c r="J25" s="189"/>
      <c r="K25" s="189"/>
      <c r="L25" s="189"/>
      <c r="M25" s="189"/>
    </row>
    <row r="26" spans="1:13" ht="12.75">
      <c r="A26" s="189"/>
      <c r="B26" s="189"/>
      <c r="C26" s="189"/>
      <c r="D26" s="189"/>
      <c r="E26" s="189"/>
      <c r="F26" s="189"/>
      <c r="G26" s="189"/>
      <c r="H26" s="189"/>
      <c r="I26" s="189"/>
      <c r="J26" s="189"/>
      <c r="K26" s="189"/>
      <c r="L26" s="189"/>
      <c r="M26" s="189"/>
    </row>
    <row r="27" ht="13.5" thickBot="1"/>
    <row r="28" spans="1:13" ht="12.75" customHeight="1">
      <c r="A28" s="205" t="s">
        <v>112</v>
      </c>
      <c r="B28" s="235"/>
      <c r="C28" s="235"/>
      <c r="D28" s="235"/>
      <c r="E28" s="235"/>
      <c r="F28" s="235"/>
      <c r="G28" s="235"/>
      <c r="H28" s="235"/>
      <c r="I28" s="235"/>
      <c r="J28" s="235"/>
      <c r="K28" s="235"/>
      <c r="L28" s="235"/>
      <c r="M28" s="236"/>
    </row>
    <row r="29" spans="1:13" s="52" customFormat="1" ht="65.25">
      <c r="A29" s="33" t="s">
        <v>66</v>
      </c>
      <c r="B29" s="49" t="s">
        <v>0</v>
      </c>
      <c r="C29" s="50" t="s">
        <v>1</v>
      </c>
      <c r="D29" s="50" t="s">
        <v>2</v>
      </c>
      <c r="E29" s="3" t="s">
        <v>75</v>
      </c>
      <c r="F29" s="3" t="s">
        <v>76</v>
      </c>
      <c r="G29" s="3" t="s">
        <v>77</v>
      </c>
      <c r="H29" s="3" t="s">
        <v>78</v>
      </c>
      <c r="I29" s="3" t="s">
        <v>91</v>
      </c>
      <c r="J29" s="50" t="s">
        <v>84</v>
      </c>
      <c r="K29" s="50" t="s">
        <v>79</v>
      </c>
      <c r="L29" s="50" t="s">
        <v>80</v>
      </c>
      <c r="M29" s="51" t="s">
        <v>72</v>
      </c>
    </row>
    <row r="30" spans="1:13" ht="12.75">
      <c r="A30" s="33" t="s">
        <v>8</v>
      </c>
      <c r="B30" s="54">
        <v>0.742</v>
      </c>
      <c r="C30" s="54">
        <f aca="true" t="shared" si="0" ref="C30:C36">B30*2.5</f>
        <v>1.855</v>
      </c>
      <c r="D30" s="54">
        <f aca="true" t="shared" si="1" ref="D30:D36">(C30/100)*30</f>
        <v>0.5565</v>
      </c>
      <c r="E30" s="54">
        <f aca="true" t="shared" si="2" ref="E30:E36">D30/2*100</f>
        <v>27.825</v>
      </c>
      <c r="F30" s="54">
        <f aca="true" t="shared" si="3" ref="F30:F36">D30/3*100</f>
        <v>18.55</v>
      </c>
      <c r="G30" s="54">
        <f aca="true" t="shared" si="4" ref="G30:G36">D30/5*100</f>
        <v>11.129999999999999</v>
      </c>
      <c r="H30" s="54">
        <f aca="true" t="shared" si="5" ref="H30:H36">D30/6*100</f>
        <v>9.275</v>
      </c>
      <c r="I30" s="54">
        <v>11.13</v>
      </c>
      <c r="J30" s="63">
        <v>1</v>
      </c>
      <c r="K30" s="53">
        <v>2</v>
      </c>
      <c r="L30" s="53">
        <v>1</v>
      </c>
      <c r="M30" s="66">
        <v>38958</v>
      </c>
    </row>
    <row r="31" spans="1:13" ht="12.75">
      <c r="A31" s="33" t="s">
        <v>9</v>
      </c>
      <c r="B31" s="54">
        <v>0.742</v>
      </c>
      <c r="C31" s="54">
        <f t="shared" si="0"/>
        <v>1.855</v>
      </c>
      <c r="D31" s="54">
        <f t="shared" si="1"/>
        <v>0.5565</v>
      </c>
      <c r="E31" s="54">
        <f t="shared" si="2"/>
        <v>27.825</v>
      </c>
      <c r="F31" s="54">
        <f t="shared" si="3"/>
        <v>18.55</v>
      </c>
      <c r="G31" s="54">
        <f t="shared" si="4"/>
        <v>11.129999999999999</v>
      </c>
      <c r="H31" s="54">
        <f t="shared" si="5"/>
        <v>9.275</v>
      </c>
      <c r="I31" s="54">
        <v>11.13</v>
      </c>
      <c r="J31" s="63">
        <v>1</v>
      </c>
      <c r="K31" s="53">
        <v>2</v>
      </c>
      <c r="L31" s="53">
        <v>1</v>
      </c>
      <c r="M31" s="66">
        <v>38966</v>
      </c>
    </row>
    <row r="32" spans="1:13" ht="12.75">
      <c r="A32" s="33" t="s">
        <v>10</v>
      </c>
      <c r="B32" s="54">
        <v>0.743</v>
      </c>
      <c r="C32" s="54">
        <f t="shared" si="0"/>
        <v>1.8575</v>
      </c>
      <c r="D32" s="54">
        <f t="shared" si="1"/>
        <v>0.5572499999999999</v>
      </c>
      <c r="E32" s="54">
        <f t="shared" si="2"/>
        <v>27.862499999999997</v>
      </c>
      <c r="F32" s="54">
        <f t="shared" si="3"/>
        <v>18.574999999999996</v>
      </c>
      <c r="G32" s="54">
        <f t="shared" si="4"/>
        <v>11.144999999999998</v>
      </c>
      <c r="H32" s="54">
        <f t="shared" si="5"/>
        <v>9.287499999999998</v>
      </c>
      <c r="I32" s="54">
        <v>11.145</v>
      </c>
      <c r="J32" s="63">
        <v>1</v>
      </c>
      <c r="K32" s="53">
        <v>2</v>
      </c>
      <c r="L32" s="53">
        <v>1</v>
      </c>
      <c r="M32" s="66">
        <v>38958</v>
      </c>
    </row>
    <row r="33" spans="1:13" ht="12.75">
      <c r="A33" s="33" t="s">
        <v>11</v>
      </c>
      <c r="B33" s="54">
        <f>(0.223/30)*100</f>
        <v>0.7433333333333334</v>
      </c>
      <c r="C33" s="54">
        <f t="shared" si="0"/>
        <v>1.8583333333333334</v>
      </c>
      <c r="D33" s="54">
        <f t="shared" si="1"/>
        <v>0.5575</v>
      </c>
      <c r="E33" s="54">
        <f t="shared" si="2"/>
        <v>27.875</v>
      </c>
      <c r="F33" s="54">
        <f t="shared" si="3"/>
        <v>18.583333333333332</v>
      </c>
      <c r="G33" s="54">
        <f t="shared" si="4"/>
        <v>11.15</v>
      </c>
      <c r="H33" s="54">
        <f t="shared" si="5"/>
        <v>9.291666666666666</v>
      </c>
      <c r="I33" s="54">
        <v>11.15</v>
      </c>
      <c r="J33" s="63">
        <v>1</v>
      </c>
      <c r="K33" s="53">
        <v>1</v>
      </c>
      <c r="L33" s="53">
        <v>1</v>
      </c>
      <c r="M33" s="66">
        <v>38958</v>
      </c>
    </row>
    <row r="34" spans="1:13" ht="12.75">
      <c r="A34" s="33" t="s">
        <v>12</v>
      </c>
      <c r="B34" s="54">
        <f>(0.226/30)*100</f>
        <v>0.7533333333333334</v>
      </c>
      <c r="C34" s="54">
        <f t="shared" si="0"/>
        <v>1.8833333333333335</v>
      </c>
      <c r="D34" s="54">
        <f t="shared" si="1"/>
        <v>0.5650000000000001</v>
      </c>
      <c r="E34" s="54">
        <f t="shared" si="2"/>
        <v>28.250000000000004</v>
      </c>
      <c r="F34" s="54">
        <f t="shared" si="3"/>
        <v>18.833333333333336</v>
      </c>
      <c r="G34" s="54">
        <f t="shared" si="4"/>
        <v>11.300000000000002</v>
      </c>
      <c r="H34" s="54">
        <f t="shared" si="5"/>
        <v>9.416666666666668</v>
      </c>
      <c r="I34" s="54">
        <v>11.3</v>
      </c>
      <c r="J34" s="63">
        <v>5</v>
      </c>
      <c r="K34" s="53">
        <v>1</v>
      </c>
      <c r="L34" s="53">
        <v>1</v>
      </c>
      <c r="M34" s="66">
        <v>38958</v>
      </c>
    </row>
    <row r="35" spans="1:13" ht="12.75">
      <c r="A35" s="33" t="s">
        <v>13</v>
      </c>
      <c r="B35" s="54">
        <f>(0.23/30)*100</f>
        <v>0.7666666666666667</v>
      </c>
      <c r="C35" s="54">
        <f t="shared" si="0"/>
        <v>1.9166666666666667</v>
      </c>
      <c r="D35" s="54">
        <f t="shared" si="1"/>
        <v>0.5750000000000001</v>
      </c>
      <c r="E35" s="54">
        <f t="shared" si="2"/>
        <v>28.750000000000004</v>
      </c>
      <c r="F35" s="54">
        <f t="shared" si="3"/>
        <v>19.166666666666668</v>
      </c>
      <c r="G35" s="54">
        <f t="shared" si="4"/>
        <v>11.500000000000002</v>
      </c>
      <c r="H35" s="54">
        <f t="shared" si="5"/>
        <v>9.583333333333334</v>
      </c>
      <c r="I35" s="54">
        <v>11.5</v>
      </c>
      <c r="J35" s="63">
        <v>6</v>
      </c>
      <c r="K35" s="53">
        <v>1</v>
      </c>
      <c r="L35" s="53">
        <v>1</v>
      </c>
      <c r="M35" s="66">
        <v>38958</v>
      </c>
    </row>
    <row r="36" spans="1:13" ht="12.75">
      <c r="A36" s="33" t="s">
        <v>5</v>
      </c>
      <c r="B36" s="54">
        <f>(0.23/30)*100</f>
        <v>0.7666666666666667</v>
      </c>
      <c r="C36" s="54">
        <f t="shared" si="0"/>
        <v>1.9166666666666667</v>
      </c>
      <c r="D36" s="54">
        <f t="shared" si="1"/>
        <v>0.5750000000000001</v>
      </c>
      <c r="E36" s="54">
        <f t="shared" si="2"/>
        <v>28.750000000000004</v>
      </c>
      <c r="F36" s="54">
        <f t="shared" si="3"/>
        <v>19.166666666666668</v>
      </c>
      <c r="G36" s="54">
        <f t="shared" si="4"/>
        <v>11.500000000000002</v>
      </c>
      <c r="H36" s="54">
        <f t="shared" si="5"/>
        <v>9.583333333333334</v>
      </c>
      <c r="I36" s="54">
        <v>11.5</v>
      </c>
      <c r="J36" s="63">
        <v>6</v>
      </c>
      <c r="K36" s="53">
        <v>1</v>
      </c>
      <c r="L36" s="53">
        <v>1</v>
      </c>
      <c r="M36" s="66">
        <v>38958</v>
      </c>
    </row>
    <row r="37" spans="1:13" s="70" customFormat="1" ht="51.75" thickBot="1">
      <c r="A37" s="56" t="s">
        <v>7</v>
      </c>
      <c r="B37" s="67"/>
      <c r="C37" s="71">
        <v>0.0332434860736748</v>
      </c>
      <c r="D37" s="71">
        <v>0.0332434860736748</v>
      </c>
      <c r="E37" s="67"/>
      <c r="F37" s="67"/>
      <c r="G37" s="67"/>
      <c r="H37" s="67"/>
      <c r="I37" s="67"/>
      <c r="J37" s="67"/>
      <c r="K37" s="68"/>
      <c r="L37" s="67"/>
      <c r="M37" s="69"/>
    </row>
    <row r="38" spans="1:13" s="70" customFormat="1" ht="12.75">
      <c r="A38" s="74"/>
      <c r="B38" s="74"/>
      <c r="C38" s="75"/>
      <c r="D38" s="74"/>
      <c r="E38" s="74"/>
      <c r="F38" s="74"/>
      <c r="G38" s="74"/>
      <c r="H38" s="74"/>
      <c r="I38" s="74"/>
      <c r="J38" s="74"/>
      <c r="K38" s="76"/>
      <c r="L38" s="74"/>
      <c r="M38" s="74"/>
    </row>
    <row r="39" spans="1:13" ht="12.75">
      <c r="A39" s="185" t="s">
        <v>74</v>
      </c>
      <c r="B39" s="185"/>
      <c r="C39" s="185"/>
      <c r="D39" s="185"/>
      <c r="E39" s="185"/>
      <c r="F39" s="185"/>
      <c r="G39" s="185"/>
      <c r="H39" s="185"/>
      <c r="I39" s="185"/>
      <c r="J39" s="185"/>
      <c r="K39" s="185"/>
      <c r="L39" s="185"/>
      <c r="M39" s="185"/>
    </row>
    <row r="40" spans="1:13" ht="12.75">
      <c r="A40" s="61"/>
      <c r="B40" s="61"/>
      <c r="C40" s="61"/>
      <c r="D40" s="61"/>
      <c r="E40" s="61"/>
      <c r="F40" s="61"/>
      <c r="G40" s="61"/>
      <c r="H40" s="61"/>
      <c r="I40" s="61"/>
      <c r="J40" s="61"/>
      <c r="K40" s="61"/>
      <c r="L40" s="61"/>
      <c r="M40" s="61"/>
    </row>
    <row r="41" spans="1:13" ht="38.25" customHeight="1">
      <c r="A41" s="204" t="s">
        <v>120</v>
      </c>
      <c r="B41" s="185"/>
      <c r="C41" s="185"/>
      <c r="D41" s="185"/>
      <c r="E41" s="185"/>
      <c r="F41" s="185"/>
      <c r="G41" s="185"/>
      <c r="H41" s="185"/>
      <c r="I41" s="185"/>
      <c r="J41" s="185"/>
      <c r="K41" s="185"/>
      <c r="L41" s="185"/>
      <c r="M41" s="185"/>
    </row>
    <row r="42" spans="1:13" ht="13.5" thickBot="1">
      <c r="A42" s="64"/>
      <c r="B42" s="61"/>
      <c r="C42" s="61"/>
      <c r="D42" s="61"/>
      <c r="E42" s="61"/>
      <c r="F42" s="61"/>
      <c r="G42" s="61"/>
      <c r="H42" s="61"/>
      <c r="I42" s="61"/>
      <c r="J42" s="61"/>
      <c r="K42" s="61"/>
      <c r="L42" s="61"/>
      <c r="M42" s="61"/>
    </row>
    <row r="43" spans="1:13" s="1" customFormat="1" ht="25.5" customHeight="1">
      <c r="A43" s="229" t="s">
        <v>126</v>
      </c>
      <c r="B43" s="230"/>
      <c r="C43" s="230"/>
      <c r="D43" s="230"/>
      <c r="E43" s="230"/>
      <c r="F43" s="231"/>
      <c r="H43" s="232" t="s">
        <v>122</v>
      </c>
      <c r="I43" s="233"/>
      <c r="J43" s="233"/>
      <c r="K43" s="233"/>
      <c r="L43" s="233"/>
      <c r="M43" s="234"/>
    </row>
    <row r="44" spans="1:13" s="1" customFormat="1" ht="12.75" customHeight="1">
      <c r="A44" s="223" t="s">
        <v>55</v>
      </c>
      <c r="B44" s="224"/>
      <c r="C44" s="224"/>
      <c r="D44" s="224"/>
      <c r="E44" s="224"/>
      <c r="F44" s="225"/>
      <c r="H44" s="226" t="s">
        <v>56</v>
      </c>
      <c r="I44" s="227"/>
      <c r="J44" s="227"/>
      <c r="K44" s="227" t="s">
        <v>57</v>
      </c>
      <c r="L44" s="227"/>
      <c r="M44" s="228"/>
    </row>
    <row r="45" spans="1:13" s="1" customFormat="1" ht="12.75" customHeight="1">
      <c r="A45" s="223" t="s">
        <v>81</v>
      </c>
      <c r="B45" s="224"/>
      <c r="C45" s="224"/>
      <c r="D45" s="224"/>
      <c r="E45" s="224"/>
      <c r="F45" s="225"/>
      <c r="H45" s="217" t="s">
        <v>58</v>
      </c>
      <c r="I45" s="218"/>
      <c r="J45" s="218"/>
      <c r="K45" s="218" t="s">
        <v>59</v>
      </c>
      <c r="L45" s="218"/>
      <c r="M45" s="219"/>
    </row>
    <row r="46" spans="1:13" s="1" customFormat="1" ht="24.75" customHeight="1">
      <c r="A46" s="214" t="s">
        <v>92</v>
      </c>
      <c r="B46" s="215"/>
      <c r="C46" s="215"/>
      <c r="D46" s="215"/>
      <c r="E46" s="215"/>
      <c r="F46" s="216"/>
      <c r="H46" s="217" t="s">
        <v>60</v>
      </c>
      <c r="I46" s="218"/>
      <c r="J46" s="218"/>
      <c r="K46" s="218" t="s">
        <v>61</v>
      </c>
      <c r="L46" s="218"/>
      <c r="M46" s="219"/>
    </row>
    <row r="47" spans="1:13" s="1" customFormat="1" ht="12.75" customHeight="1" thickBot="1">
      <c r="A47" s="220" t="s">
        <v>82</v>
      </c>
      <c r="B47" s="221"/>
      <c r="C47" s="221"/>
      <c r="D47" s="221"/>
      <c r="E47" s="221"/>
      <c r="F47" s="222"/>
      <c r="H47" s="217" t="s">
        <v>62</v>
      </c>
      <c r="I47" s="218"/>
      <c r="J47" s="218"/>
      <c r="K47" s="218" t="s">
        <v>63</v>
      </c>
      <c r="L47" s="218"/>
      <c r="M47" s="219"/>
    </row>
    <row r="48" spans="8:13" s="1" customFormat="1" ht="14.25" customHeight="1" thickBot="1">
      <c r="H48" s="182" t="s">
        <v>64</v>
      </c>
      <c r="I48" s="183"/>
      <c r="J48" s="183"/>
      <c r="K48" s="183" t="s">
        <v>65</v>
      </c>
      <c r="L48" s="183"/>
      <c r="M48" s="184"/>
    </row>
    <row r="49" spans="8:13" s="1" customFormat="1" ht="14.25" customHeight="1">
      <c r="H49" s="32"/>
      <c r="I49" s="32"/>
      <c r="J49" s="32"/>
      <c r="K49" s="32"/>
      <c r="L49" s="32"/>
      <c r="M49" s="32"/>
    </row>
    <row r="50" spans="1:10" s="1" customFormat="1" ht="12.75">
      <c r="A50" s="181" t="s">
        <v>90</v>
      </c>
      <c r="B50" s="181"/>
      <c r="C50" s="181"/>
      <c r="D50" s="181"/>
      <c r="E50" s="181"/>
      <c r="F50" s="181"/>
      <c r="G50" s="181"/>
      <c r="H50" s="181"/>
      <c r="I50" s="181"/>
      <c r="J50" s="181"/>
    </row>
    <row r="51" spans="1:13" ht="12.75">
      <c r="A51" s="61"/>
      <c r="B51" s="61"/>
      <c r="C51" s="61"/>
      <c r="D51" s="61"/>
      <c r="E51" s="61"/>
      <c r="F51" s="61"/>
      <c r="G51" s="61"/>
      <c r="H51" s="61"/>
      <c r="I51" s="61"/>
      <c r="J51" s="61"/>
      <c r="K51" s="61"/>
      <c r="L51" s="61"/>
      <c r="M51" s="61"/>
    </row>
    <row r="52" spans="1:13" ht="12.75">
      <c r="A52" s="189" t="s">
        <v>19</v>
      </c>
      <c r="B52" s="189"/>
      <c r="C52" s="189"/>
      <c r="D52" s="189"/>
      <c r="E52" s="189"/>
      <c r="F52" s="189"/>
      <c r="G52" s="189"/>
      <c r="H52" s="189"/>
      <c r="I52" s="189"/>
      <c r="J52" s="189"/>
      <c r="K52" s="189"/>
      <c r="L52" s="189"/>
      <c r="M52" s="189"/>
    </row>
    <row r="53" spans="1:13" ht="12.75">
      <c r="A53" s="189"/>
      <c r="B53" s="189"/>
      <c r="C53" s="189"/>
      <c r="D53" s="189"/>
      <c r="E53" s="189"/>
      <c r="F53" s="189"/>
      <c r="G53" s="189"/>
      <c r="H53" s="189"/>
      <c r="I53" s="189"/>
      <c r="J53" s="189"/>
      <c r="K53" s="189"/>
      <c r="L53" s="189"/>
      <c r="M53" s="189"/>
    </row>
    <row r="55" spans="1:13" ht="12.75" customHeight="1" thickBot="1">
      <c r="A55" s="242" t="s">
        <v>114</v>
      </c>
      <c r="B55" s="243"/>
      <c r="C55" s="243"/>
      <c r="D55" s="243"/>
      <c r="E55" s="243"/>
      <c r="F55" s="243"/>
      <c r="G55" s="243"/>
      <c r="H55" s="243"/>
      <c r="I55" s="243"/>
      <c r="J55" s="243"/>
      <c r="K55" s="243"/>
      <c r="L55" s="243"/>
      <c r="M55" s="243"/>
    </row>
    <row r="56" spans="1:13" s="52" customFormat="1" ht="65.25">
      <c r="A56" s="112"/>
      <c r="B56" s="107" t="s">
        <v>0</v>
      </c>
      <c r="C56" s="140" t="s">
        <v>1</v>
      </c>
      <c r="D56" s="140" t="s">
        <v>2</v>
      </c>
      <c r="E56" s="2" t="s">
        <v>75</v>
      </c>
      <c r="F56" s="2" t="s">
        <v>76</v>
      </c>
      <c r="G56" s="2" t="s">
        <v>77</v>
      </c>
      <c r="H56" s="2" t="s">
        <v>78</v>
      </c>
      <c r="I56" s="2" t="s">
        <v>91</v>
      </c>
      <c r="J56" s="140" t="s">
        <v>84</v>
      </c>
      <c r="K56" s="140" t="s">
        <v>79</v>
      </c>
      <c r="L56" s="140" t="s">
        <v>80</v>
      </c>
      <c r="M56" s="151" t="s">
        <v>72</v>
      </c>
    </row>
    <row r="57" spans="1:13" ht="12.75">
      <c r="A57" s="33" t="s">
        <v>6</v>
      </c>
      <c r="B57" s="53" t="s">
        <v>25</v>
      </c>
      <c r="C57" s="54">
        <v>0.8</v>
      </c>
      <c r="D57" s="54">
        <f aca="true" t="shared" si="6" ref="D57:D62">(C57/100)*30</f>
        <v>0.24</v>
      </c>
      <c r="E57" s="54">
        <f aca="true" t="shared" si="7" ref="E57:E62">D57/2*100</f>
        <v>12</v>
      </c>
      <c r="F57" s="54">
        <f aca="true" t="shared" si="8" ref="F57:F62">D57/3*100</f>
        <v>8</v>
      </c>
      <c r="G57" s="54">
        <f aca="true" t="shared" si="9" ref="G57:G62">D57/5*100</f>
        <v>4.8</v>
      </c>
      <c r="H57" s="54">
        <f aca="true" t="shared" si="10" ref="H57:H62">D57/6*100</f>
        <v>4</v>
      </c>
      <c r="I57" s="54">
        <v>4.8</v>
      </c>
      <c r="J57" s="63">
        <v>1</v>
      </c>
      <c r="K57" s="53">
        <v>2</v>
      </c>
      <c r="L57" s="53">
        <v>2</v>
      </c>
      <c r="M57" s="66">
        <v>38958</v>
      </c>
    </row>
    <row r="58" spans="1:13" ht="12.75">
      <c r="A58" s="33" t="s">
        <v>9</v>
      </c>
      <c r="B58" s="54">
        <v>0.321</v>
      </c>
      <c r="C58" s="54">
        <f>B58*2.5</f>
        <v>0.8025</v>
      </c>
      <c r="D58" s="54">
        <f t="shared" si="6"/>
        <v>0.24074999999999996</v>
      </c>
      <c r="E58" s="54">
        <f t="shared" si="7"/>
        <v>12.037499999999998</v>
      </c>
      <c r="F58" s="54">
        <f t="shared" si="8"/>
        <v>8.024999999999999</v>
      </c>
      <c r="G58" s="54">
        <f t="shared" si="9"/>
        <v>4.8149999999999995</v>
      </c>
      <c r="H58" s="54">
        <f t="shared" si="10"/>
        <v>4.012499999999999</v>
      </c>
      <c r="I58" s="54">
        <v>4.815</v>
      </c>
      <c r="J58" s="63">
        <v>1</v>
      </c>
      <c r="K58" s="53">
        <v>2</v>
      </c>
      <c r="L58" s="53">
        <v>1</v>
      </c>
      <c r="M58" s="66">
        <v>38966</v>
      </c>
    </row>
    <row r="59" spans="1:13" ht="12.75">
      <c r="A59" s="33" t="s">
        <v>12</v>
      </c>
      <c r="B59" s="54">
        <f>(0.13/40)*100</f>
        <v>0.325</v>
      </c>
      <c r="C59" s="54">
        <f>B59*2.5</f>
        <v>0.8125</v>
      </c>
      <c r="D59" s="54">
        <f t="shared" si="6"/>
        <v>0.24375000000000002</v>
      </c>
      <c r="E59" s="54">
        <f t="shared" si="7"/>
        <v>12.187500000000002</v>
      </c>
      <c r="F59" s="54">
        <f t="shared" si="8"/>
        <v>8.125</v>
      </c>
      <c r="G59" s="54">
        <f t="shared" si="9"/>
        <v>4.875</v>
      </c>
      <c r="H59" s="54">
        <f t="shared" si="10"/>
        <v>4.0625</v>
      </c>
      <c r="I59" s="54">
        <v>4.875</v>
      </c>
      <c r="J59" s="63">
        <v>3</v>
      </c>
      <c r="K59" s="53">
        <v>1</v>
      </c>
      <c r="L59" s="53">
        <v>1</v>
      </c>
      <c r="M59" s="66">
        <v>38958</v>
      </c>
    </row>
    <row r="60" spans="1:13" ht="12.75">
      <c r="A60" s="33" t="s">
        <v>13</v>
      </c>
      <c r="B60" s="54">
        <f>(0.13/40)*100</f>
        <v>0.325</v>
      </c>
      <c r="C60" s="54">
        <f>B60*2.5</f>
        <v>0.8125</v>
      </c>
      <c r="D60" s="54">
        <f t="shared" si="6"/>
        <v>0.24375000000000002</v>
      </c>
      <c r="E60" s="54">
        <f t="shared" si="7"/>
        <v>12.187500000000002</v>
      </c>
      <c r="F60" s="54">
        <f t="shared" si="8"/>
        <v>8.125</v>
      </c>
      <c r="G60" s="54">
        <f t="shared" si="9"/>
        <v>4.875</v>
      </c>
      <c r="H60" s="54">
        <f t="shared" si="10"/>
        <v>4.0625</v>
      </c>
      <c r="I60" s="54">
        <v>4.875</v>
      </c>
      <c r="J60" s="63">
        <v>3</v>
      </c>
      <c r="K60" s="53">
        <v>1</v>
      </c>
      <c r="L60" s="53">
        <v>1</v>
      </c>
      <c r="M60" s="66">
        <v>38958</v>
      </c>
    </row>
    <row r="61" spans="1:13" ht="12.75">
      <c r="A61" s="33" t="s">
        <v>10</v>
      </c>
      <c r="B61" s="54">
        <v>0.336</v>
      </c>
      <c r="C61" s="54">
        <f>B61*2.5</f>
        <v>0.8400000000000001</v>
      </c>
      <c r="D61" s="54">
        <f t="shared" si="6"/>
        <v>0.25200000000000006</v>
      </c>
      <c r="E61" s="54">
        <f t="shared" si="7"/>
        <v>12.600000000000003</v>
      </c>
      <c r="F61" s="54">
        <f t="shared" si="8"/>
        <v>8.400000000000002</v>
      </c>
      <c r="G61" s="54">
        <f t="shared" si="9"/>
        <v>5.040000000000002</v>
      </c>
      <c r="H61" s="54">
        <f t="shared" si="10"/>
        <v>4.200000000000001</v>
      </c>
      <c r="I61" s="54">
        <v>5.04</v>
      </c>
      <c r="J61" s="63">
        <v>5</v>
      </c>
      <c r="K61" s="53">
        <v>2</v>
      </c>
      <c r="L61" s="53">
        <v>1</v>
      </c>
      <c r="M61" s="66">
        <v>38958</v>
      </c>
    </row>
    <row r="62" spans="1:13" ht="12.75">
      <c r="A62" s="33" t="s">
        <v>5</v>
      </c>
      <c r="B62" s="54">
        <f>(0.13/30)*100</f>
        <v>0.4333333333333333</v>
      </c>
      <c r="C62" s="54">
        <f>B62*2.5</f>
        <v>1.0833333333333333</v>
      </c>
      <c r="D62" s="54">
        <f t="shared" si="6"/>
        <v>0.32499999999999996</v>
      </c>
      <c r="E62" s="54">
        <f t="shared" si="7"/>
        <v>16.249999999999996</v>
      </c>
      <c r="F62" s="54">
        <f t="shared" si="8"/>
        <v>10.833333333333332</v>
      </c>
      <c r="G62" s="54">
        <f t="shared" si="9"/>
        <v>6.499999999999999</v>
      </c>
      <c r="H62" s="54">
        <f t="shared" si="10"/>
        <v>5.416666666666666</v>
      </c>
      <c r="I62" s="54">
        <v>6.5</v>
      </c>
      <c r="J62" s="63">
        <v>6</v>
      </c>
      <c r="K62" s="53">
        <v>1</v>
      </c>
      <c r="L62" s="53">
        <v>1</v>
      </c>
      <c r="M62" s="66">
        <v>38958</v>
      </c>
    </row>
    <row r="63" spans="1:13" s="70" customFormat="1" ht="51.75" thickBot="1">
      <c r="A63" s="56" t="s">
        <v>7</v>
      </c>
      <c r="B63" s="67"/>
      <c r="C63" s="71">
        <v>0.3541666666666665</v>
      </c>
      <c r="D63" s="71">
        <v>0.3541666666666665</v>
      </c>
      <c r="E63" s="68"/>
      <c r="F63" s="68"/>
      <c r="G63" s="68"/>
      <c r="H63" s="68"/>
      <c r="I63" s="68"/>
      <c r="J63" s="68"/>
      <c r="K63" s="68"/>
      <c r="L63" s="67"/>
      <c r="M63" s="69"/>
    </row>
    <row r="64" spans="1:13" s="70" customFormat="1" ht="12.75">
      <c r="A64" s="74"/>
      <c r="B64" s="74"/>
      <c r="C64" s="77"/>
      <c r="D64" s="76"/>
      <c r="E64" s="76"/>
      <c r="F64" s="76"/>
      <c r="G64" s="76"/>
      <c r="H64" s="76"/>
      <c r="I64" s="76"/>
      <c r="J64" s="76"/>
      <c r="K64" s="76"/>
      <c r="L64" s="74"/>
      <c r="M64" s="74"/>
    </row>
    <row r="65" spans="1:13" ht="12.75">
      <c r="A65" s="185" t="s">
        <v>74</v>
      </c>
      <c r="B65" s="185"/>
      <c r="C65" s="185"/>
      <c r="D65" s="185"/>
      <c r="E65" s="185"/>
      <c r="F65" s="185"/>
      <c r="G65" s="185"/>
      <c r="H65" s="185"/>
      <c r="I65" s="185"/>
      <c r="J65" s="185"/>
      <c r="K65" s="185"/>
      <c r="L65" s="185"/>
      <c r="M65" s="185"/>
    </row>
    <row r="66" spans="1:13" ht="12.75">
      <c r="A66" s="61"/>
      <c r="B66" s="61"/>
      <c r="C66" s="61"/>
      <c r="D66" s="61"/>
      <c r="E66" s="61"/>
      <c r="F66" s="61"/>
      <c r="G66" s="61"/>
      <c r="H66" s="61"/>
      <c r="I66" s="61"/>
      <c r="J66" s="61"/>
      <c r="K66" s="61"/>
      <c r="L66" s="61"/>
      <c r="M66" s="61"/>
    </row>
    <row r="67" spans="1:13" ht="38.25" customHeight="1">
      <c r="A67" s="204" t="s">
        <v>120</v>
      </c>
      <c r="B67" s="185"/>
      <c r="C67" s="185"/>
      <c r="D67" s="185"/>
      <c r="E67" s="185"/>
      <c r="F67" s="185"/>
      <c r="G67" s="185"/>
      <c r="H67" s="185"/>
      <c r="I67" s="185"/>
      <c r="J67" s="185"/>
      <c r="K67" s="185"/>
      <c r="L67" s="185"/>
      <c r="M67" s="185"/>
    </row>
    <row r="68" spans="1:13" ht="13.5" thickBot="1">
      <c r="A68" s="64"/>
      <c r="B68" s="61"/>
      <c r="C68" s="61"/>
      <c r="D68" s="61"/>
      <c r="E68" s="61"/>
      <c r="F68" s="61"/>
      <c r="G68" s="61"/>
      <c r="H68" s="61"/>
      <c r="I68" s="61"/>
      <c r="J68" s="61"/>
      <c r="K68" s="61"/>
      <c r="L68" s="61"/>
      <c r="M68" s="61"/>
    </row>
    <row r="69" spans="1:13" s="1" customFormat="1" ht="25.5" customHeight="1">
      <c r="A69" s="229" t="s">
        <v>126</v>
      </c>
      <c r="B69" s="230"/>
      <c r="C69" s="230"/>
      <c r="D69" s="230"/>
      <c r="E69" s="230"/>
      <c r="F69" s="231"/>
      <c r="H69" s="232" t="s">
        <v>122</v>
      </c>
      <c r="I69" s="233"/>
      <c r="J69" s="233"/>
      <c r="K69" s="233"/>
      <c r="L69" s="233"/>
      <c r="M69" s="234"/>
    </row>
    <row r="70" spans="1:13" s="1" customFormat="1" ht="12.75" customHeight="1">
      <c r="A70" s="223" t="s">
        <v>55</v>
      </c>
      <c r="B70" s="224"/>
      <c r="C70" s="224"/>
      <c r="D70" s="224"/>
      <c r="E70" s="224"/>
      <c r="F70" s="225"/>
      <c r="H70" s="226" t="s">
        <v>56</v>
      </c>
      <c r="I70" s="227"/>
      <c r="J70" s="227"/>
      <c r="K70" s="227" t="s">
        <v>57</v>
      </c>
      <c r="L70" s="227"/>
      <c r="M70" s="228"/>
    </row>
    <row r="71" spans="1:13" s="1" customFormat="1" ht="12.75" customHeight="1">
      <c r="A71" s="223" t="s">
        <v>81</v>
      </c>
      <c r="B71" s="224"/>
      <c r="C71" s="224"/>
      <c r="D71" s="224"/>
      <c r="E71" s="224"/>
      <c r="F71" s="225"/>
      <c r="H71" s="217" t="s">
        <v>58</v>
      </c>
      <c r="I71" s="218"/>
      <c r="J71" s="218"/>
      <c r="K71" s="218" t="s">
        <v>59</v>
      </c>
      <c r="L71" s="218"/>
      <c r="M71" s="219"/>
    </row>
    <row r="72" spans="1:13" s="1" customFormat="1" ht="24.75" customHeight="1">
      <c r="A72" s="214" t="s">
        <v>92</v>
      </c>
      <c r="B72" s="215"/>
      <c r="C72" s="215"/>
      <c r="D72" s="215"/>
      <c r="E72" s="215"/>
      <c r="F72" s="216"/>
      <c r="H72" s="217" t="s">
        <v>60</v>
      </c>
      <c r="I72" s="218"/>
      <c r="J72" s="218"/>
      <c r="K72" s="218" t="s">
        <v>61</v>
      </c>
      <c r="L72" s="218"/>
      <c r="M72" s="219"/>
    </row>
    <row r="73" spans="1:13" s="1" customFormat="1" ht="12.75" customHeight="1" thickBot="1">
      <c r="A73" s="220" t="s">
        <v>82</v>
      </c>
      <c r="B73" s="221"/>
      <c r="C73" s="221"/>
      <c r="D73" s="221"/>
      <c r="E73" s="221"/>
      <c r="F73" s="222"/>
      <c r="H73" s="217" t="s">
        <v>62</v>
      </c>
      <c r="I73" s="218"/>
      <c r="J73" s="218"/>
      <c r="K73" s="218" t="s">
        <v>63</v>
      </c>
      <c r="L73" s="218"/>
      <c r="M73" s="219"/>
    </row>
    <row r="74" spans="8:13" s="1" customFormat="1" ht="14.25" customHeight="1" thickBot="1">
      <c r="H74" s="182" t="s">
        <v>64</v>
      </c>
      <c r="I74" s="183"/>
      <c r="J74" s="183"/>
      <c r="K74" s="183" t="s">
        <v>65</v>
      </c>
      <c r="L74" s="183"/>
      <c r="M74" s="184"/>
    </row>
    <row r="75" spans="1:13" s="1" customFormat="1" ht="14.25" customHeight="1">
      <c r="A75" s="240" t="s">
        <v>134</v>
      </c>
      <c r="B75" s="241"/>
      <c r="C75" s="241"/>
      <c r="D75" s="241"/>
      <c r="E75" s="241"/>
      <c r="F75" s="241"/>
      <c r="H75" s="175"/>
      <c r="I75" s="175"/>
      <c r="J75" s="175"/>
      <c r="K75" s="175"/>
      <c r="L75" s="175"/>
      <c r="M75" s="175"/>
    </row>
    <row r="76" spans="8:13" s="1" customFormat="1" ht="14.25">
      <c r="H76" s="32"/>
      <c r="I76" s="32"/>
      <c r="J76" s="32"/>
      <c r="K76" s="32"/>
      <c r="L76" s="32"/>
      <c r="M76" s="32"/>
    </row>
    <row r="77" spans="1:10" s="1" customFormat="1" ht="12.75" customHeight="1">
      <c r="A77" s="181" t="s">
        <v>90</v>
      </c>
      <c r="B77" s="181"/>
      <c r="C77" s="181"/>
      <c r="D77" s="181"/>
      <c r="E77" s="181"/>
      <c r="F77" s="181"/>
      <c r="G77" s="181"/>
      <c r="H77" s="181"/>
      <c r="I77" s="181"/>
      <c r="J77" s="181"/>
    </row>
    <row r="78" spans="1:13" ht="12.75">
      <c r="A78" s="61"/>
      <c r="B78" s="61"/>
      <c r="C78" s="61"/>
      <c r="D78" s="61"/>
      <c r="E78" s="61"/>
      <c r="F78" s="61"/>
      <c r="G78" s="61"/>
      <c r="H78" s="61"/>
      <c r="I78" s="61"/>
      <c r="J78" s="61"/>
      <c r="K78" s="61"/>
      <c r="L78" s="61"/>
      <c r="M78" s="61"/>
    </row>
    <row r="79" spans="1:13" ht="12.75" customHeight="1">
      <c r="A79" s="189" t="s">
        <v>19</v>
      </c>
      <c r="B79" s="189"/>
      <c r="C79" s="189"/>
      <c r="D79" s="189"/>
      <c r="E79" s="189"/>
      <c r="F79" s="189"/>
      <c r="G79" s="189"/>
      <c r="H79" s="189"/>
      <c r="I79" s="189"/>
      <c r="J79" s="189"/>
      <c r="K79" s="189"/>
      <c r="L79" s="189"/>
      <c r="M79" s="189"/>
    </row>
    <row r="80" spans="1:13" ht="12.75" customHeight="1">
      <c r="A80" s="189"/>
      <c r="B80" s="189"/>
      <c r="C80" s="189"/>
      <c r="D80" s="189"/>
      <c r="E80" s="189"/>
      <c r="F80" s="189"/>
      <c r="G80" s="189"/>
      <c r="H80" s="189"/>
      <c r="I80" s="189"/>
      <c r="J80" s="189"/>
      <c r="K80" s="189"/>
      <c r="L80" s="189"/>
      <c r="M80" s="189"/>
    </row>
    <row r="81" ht="13.5" thickBot="1"/>
    <row r="82" spans="1:13" ht="12.75" customHeight="1" thickBot="1">
      <c r="A82" s="205" t="s">
        <v>115</v>
      </c>
      <c r="B82" s="235"/>
      <c r="C82" s="235"/>
      <c r="D82" s="235"/>
      <c r="E82" s="235"/>
      <c r="F82" s="235"/>
      <c r="G82" s="235"/>
      <c r="H82" s="235"/>
      <c r="I82" s="235"/>
      <c r="J82" s="235"/>
      <c r="K82" s="235"/>
      <c r="L82" s="236"/>
      <c r="M82" s="57"/>
    </row>
    <row r="83" spans="1:13" s="52" customFormat="1" ht="65.25">
      <c r="A83" s="33"/>
      <c r="B83" s="49" t="s">
        <v>0</v>
      </c>
      <c r="C83" s="50" t="s">
        <v>1</v>
      </c>
      <c r="D83" s="50" t="s">
        <v>2</v>
      </c>
      <c r="E83" s="3" t="s">
        <v>75</v>
      </c>
      <c r="F83" s="3" t="s">
        <v>76</v>
      </c>
      <c r="G83" s="3" t="s">
        <v>77</v>
      </c>
      <c r="H83" s="2" t="s">
        <v>78</v>
      </c>
      <c r="I83" s="3" t="s">
        <v>91</v>
      </c>
      <c r="J83" s="50" t="s">
        <v>84</v>
      </c>
      <c r="K83" s="50" t="s">
        <v>79</v>
      </c>
      <c r="L83" s="50" t="s">
        <v>80</v>
      </c>
      <c r="M83" s="78" t="s">
        <v>72</v>
      </c>
    </row>
    <row r="84" spans="1:13" ht="12.75">
      <c r="A84" s="33" t="s">
        <v>15</v>
      </c>
      <c r="B84" s="54">
        <v>0.5</v>
      </c>
      <c r="C84" s="54">
        <f>B84*2.5</f>
        <v>1.25</v>
      </c>
      <c r="D84" s="54">
        <f aca="true" t="shared" si="11" ref="D84:D96">(C84/100)*30</f>
        <v>0.375</v>
      </c>
      <c r="E84" s="54">
        <f aca="true" t="shared" si="12" ref="E84:E96">D84/2*100</f>
        <v>18.75</v>
      </c>
      <c r="F84" s="54">
        <f aca="true" t="shared" si="13" ref="F84:F96">D84/3*100</f>
        <v>12.5</v>
      </c>
      <c r="G84" s="54">
        <f aca="true" t="shared" si="14" ref="G84:G96">D84/5*100</f>
        <v>7.5</v>
      </c>
      <c r="H84" s="54">
        <f aca="true" t="shared" si="15" ref="H84:H96">D84/6*100</f>
        <v>6.25</v>
      </c>
      <c r="I84" s="54">
        <v>7.5</v>
      </c>
      <c r="J84" s="63">
        <v>1</v>
      </c>
      <c r="K84" s="53">
        <v>2</v>
      </c>
      <c r="L84" s="53">
        <v>1</v>
      </c>
      <c r="M84" s="66">
        <v>38958</v>
      </c>
    </row>
    <row r="85" spans="1:13" ht="12.75">
      <c r="A85" s="33" t="s">
        <v>16</v>
      </c>
      <c r="B85" s="54">
        <v>0.5</v>
      </c>
      <c r="C85" s="54">
        <f>B85*2.5</f>
        <v>1.25</v>
      </c>
      <c r="D85" s="54">
        <f t="shared" si="11"/>
        <v>0.375</v>
      </c>
      <c r="E85" s="54">
        <f t="shared" si="12"/>
        <v>18.75</v>
      </c>
      <c r="F85" s="54">
        <f t="shared" si="13"/>
        <v>12.5</v>
      </c>
      <c r="G85" s="54">
        <f t="shared" si="14"/>
        <v>7.5</v>
      </c>
      <c r="H85" s="54">
        <f t="shared" si="15"/>
        <v>6.25</v>
      </c>
      <c r="I85" s="54">
        <v>7.5</v>
      </c>
      <c r="J85" s="63">
        <v>1</v>
      </c>
      <c r="K85" s="53">
        <v>2</v>
      </c>
      <c r="L85" s="53">
        <v>1</v>
      </c>
      <c r="M85" s="66">
        <v>38961</v>
      </c>
    </row>
    <row r="86" spans="1:13" ht="12.75">
      <c r="A86" s="33" t="s">
        <v>17</v>
      </c>
      <c r="B86" s="54">
        <v>0.5</v>
      </c>
      <c r="C86" s="54">
        <f>B86*2.5</f>
        <v>1.25</v>
      </c>
      <c r="D86" s="54">
        <f t="shared" si="11"/>
        <v>0.375</v>
      </c>
      <c r="E86" s="54">
        <f t="shared" si="12"/>
        <v>18.75</v>
      </c>
      <c r="F86" s="54">
        <f t="shared" si="13"/>
        <v>12.5</v>
      </c>
      <c r="G86" s="54">
        <f t="shared" si="14"/>
        <v>7.5</v>
      </c>
      <c r="H86" s="54">
        <f t="shared" si="15"/>
        <v>6.25</v>
      </c>
      <c r="I86" s="54">
        <v>7.5</v>
      </c>
      <c r="J86" s="63">
        <v>1</v>
      </c>
      <c r="K86" s="53">
        <v>2</v>
      </c>
      <c r="L86" s="53">
        <v>1</v>
      </c>
      <c r="M86" s="66">
        <v>38958</v>
      </c>
    </row>
    <row r="87" spans="1:13" ht="12.75">
      <c r="A87" s="33" t="s">
        <v>3</v>
      </c>
      <c r="B87" s="54">
        <v>0.5</v>
      </c>
      <c r="C87" s="54">
        <f>B87*2.5</f>
        <v>1.25</v>
      </c>
      <c r="D87" s="54">
        <f t="shared" si="11"/>
        <v>0.375</v>
      </c>
      <c r="E87" s="54">
        <f t="shared" si="12"/>
        <v>18.75</v>
      </c>
      <c r="F87" s="54">
        <f t="shared" si="13"/>
        <v>12.5</v>
      </c>
      <c r="G87" s="54">
        <f t="shared" si="14"/>
        <v>7.5</v>
      </c>
      <c r="H87" s="54">
        <f t="shared" si="15"/>
        <v>6.25</v>
      </c>
      <c r="I87" s="54">
        <v>7.5</v>
      </c>
      <c r="J87" s="63">
        <v>1</v>
      </c>
      <c r="K87" s="53">
        <v>2</v>
      </c>
      <c r="L87" s="53">
        <v>1</v>
      </c>
      <c r="M87" s="66">
        <v>38958</v>
      </c>
    </row>
    <row r="88" spans="1:13" ht="12.75">
      <c r="A88" s="33" t="s">
        <v>6</v>
      </c>
      <c r="B88" s="53" t="s">
        <v>25</v>
      </c>
      <c r="C88" s="54">
        <v>1.3</v>
      </c>
      <c r="D88" s="54">
        <f t="shared" si="11"/>
        <v>0.39</v>
      </c>
      <c r="E88" s="54">
        <f t="shared" si="12"/>
        <v>19.5</v>
      </c>
      <c r="F88" s="54">
        <f t="shared" si="13"/>
        <v>13</v>
      </c>
      <c r="G88" s="54">
        <f t="shared" si="14"/>
        <v>7.8</v>
      </c>
      <c r="H88" s="54">
        <f t="shared" si="15"/>
        <v>6.5</v>
      </c>
      <c r="I88" s="54">
        <v>7.8</v>
      </c>
      <c r="J88" s="63">
        <v>1</v>
      </c>
      <c r="K88" s="53">
        <v>2</v>
      </c>
      <c r="L88" s="53">
        <v>2</v>
      </c>
      <c r="M88" s="66">
        <v>38958</v>
      </c>
    </row>
    <row r="89" spans="1:13" ht="12.75">
      <c r="A89" s="33" t="s">
        <v>14</v>
      </c>
      <c r="B89" s="54">
        <f>(0.2/30)*100</f>
        <v>0.6666666666666667</v>
      </c>
      <c r="C89" s="54">
        <f aca="true" t="shared" si="16" ref="C89:C96">B89*2.5</f>
        <v>1.666666666666667</v>
      </c>
      <c r="D89" s="54">
        <f t="shared" si="11"/>
        <v>0.5000000000000001</v>
      </c>
      <c r="E89" s="54">
        <f t="shared" si="12"/>
        <v>25.000000000000007</v>
      </c>
      <c r="F89" s="54">
        <f t="shared" si="13"/>
        <v>16.66666666666667</v>
      </c>
      <c r="G89" s="54">
        <f t="shared" si="14"/>
        <v>10.000000000000002</v>
      </c>
      <c r="H89" s="54">
        <f t="shared" si="15"/>
        <v>8.333333333333336</v>
      </c>
      <c r="I89" s="54">
        <v>10</v>
      </c>
      <c r="J89" s="63">
        <v>6</v>
      </c>
      <c r="K89" s="53">
        <v>1</v>
      </c>
      <c r="L89" s="53">
        <v>1</v>
      </c>
      <c r="M89" s="66">
        <v>38961</v>
      </c>
    </row>
    <row r="90" spans="1:13" ht="12.75">
      <c r="A90" s="33" t="s">
        <v>11</v>
      </c>
      <c r="B90" s="54">
        <f>(0.25/30)*100</f>
        <v>0.8333333333333334</v>
      </c>
      <c r="C90" s="54">
        <f t="shared" si="16"/>
        <v>2.0833333333333335</v>
      </c>
      <c r="D90" s="54">
        <f t="shared" si="11"/>
        <v>0.6250000000000001</v>
      </c>
      <c r="E90" s="54">
        <f t="shared" si="12"/>
        <v>31.250000000000007</v>
      </c>
      <c r="F90" s="54">
        <f t="shared" si="13"/>
        <v>20.833333333333336</v>
      </c>
      <c r="G90" s="54">
        <f t="shared" si="14"/>
        <v>12.500000000000004</v>
      </c>
      <c r="H90" s="54">
        <f t="shared" si="15"/>
        <v>10.416666666666668</v>
      </c>
      <c r="I90" s="54">
        <v>12.5</v>
      </c>
      <c r="J90" s="63">
        <v>7</v>
      </c>
      <c r="K90" s="53">
        <v>1</v>
      </c>
      <c r="L90" s="53">
        <v>1</v>
      </c>
      <c r="M90" s="66">
        <v>38958</v>
      </c>
    </row>
    <row r="91" spans="1:13" ht="12.75">
      <c r="A91" s="33" t="s">
        <v>10</v>
      </c>
      <c r="B91" s="54">
        <v>0.834</v>
      </c>
      <c r="C91" s="54">
        <f t="shared" si="16"/>
        <v>2.085</v>
      </c>
      <c r="D91" s="54">
        <f t="shared" si="11"/>
        <v>0.6255000000000001</v>
      </c>
      <c r="E91" s="54">
        <f t="shared" si="12"/>
        <v>31.275000000000002</v>
      </c>
      <c r="F91" s="54">
        <f t="shared" si="13"/>
        <v>20.85</v>
      </c>
      <c r="G91" s="54">
        <f t="shared" si="14"/>
        <v>12.510000000000002</v>
      </c>
      <c r="H91" s="54">
        <f t="shared" si="15"/>
        <v>10.425</v>
      </c>
      <c r="I91" s="54">
        <v>12.51</v>
      </c>
      <c r="J91" s="63">
        <v>8</v>
      </c>
      <c r="K91" s="53">
        <v>2</v>
      </c>
      <c r="L91" s="53">
        <v>1</v>
      </c>
      <c r="M91" s="66">
        <v>38958</v>
      </c>
    </row>
    <row r="92" spans="1:13" ht="12.75">
      <c r="A92" s="33" t="s">
        <v>8</v>
      </c>
      <c r="B92" s="54">
        <v>0.857</v>
      </c>
      <c r="C92" s="54">
        <f t="shared" si="16"/>
        <v>2.1425</v>
      </c>
      <c r="D92" s="54">
        <f t="shared" si="11"/>
        <v>0.6427499999999999</v>
      </c>
      <c r="E92" s="54">
        <f t="shared" si="12"/>
        <v>32.137499999999996</v>
      </c>
      <c r="F92" s="54">
        <f t="shared" si="13"/>
        <v>21.424999999999997</v>
      </c>
      <c r="G92" s="54">
        <f t="shared" si="14"/>
        <v>12.855</v>
      </c>
      <c r="H92" s="54">
        <f t="shared" si="15"/>
        <v>10.712499999999999</v>
      </c>
      <c r="I92" s="54">
        <v>12.855</v>
      </c>
      <c r="J92" s="63">
        <v>9</v>
      </c>
      <c r="K92" s="53">
        <v>2</v>
      </c>
      <c r="L92" s="53">
        <v>1</v>
      </c>
      <c r="M92" s="66">
        <v>38958</v>
      </c>
    </row>
    <row r="93" spans="1:13" ht="12.75">
      <c r="A93" s="33" t="s">
        <v>9</v>
      </c>
      <c r="B93" s="54">
        <v>0.857</v>
      </c>
      <c r="C93" s="54">
        <f t="shared" si="16"/>
        <v>2.1425</v>
      </c>
      <c r="D93" s="54">
        <f t="shared" si="11"/>
        <v>0.6427499999999999</v>
      </c>
      <c r="E93" s="54">
        <f t="shared" si="12"/>
        <v>32.137499999999996</v>
      </c>
      <c r="F93" s="54">
        <f t="shared" si="13"/>
        <v>21.424999999999997</v>
      </c>
      <c r="G93" s="54">
        <f t="shared" si="14"/>
        <v>12.855</v>
      </c>
      <c r="H93" s="54">
        <f t="shared" si="15"/>
        <v>10.712499999999999</v>
      </c>
      <c r="I93" s="54">
        <v>12.855</v>
      </c>
      <c r="J93" s="63">
        <v>9</v>
      </c>
      <c r="K93" s="53">
        <v>2</v>
      </c>
      <c r="L93" s="53">
        <v>1</v>
      </c>
      <c r="M93" s="66">
        <v>38966</v>
      </c>
    </row>
    <row r="94" spans="1:13" ht="12.75">
      <c r="A94" s="33" t="s">
        <v>12</v>
      </c>
      <c r="B94" s="54">
        <f>(0.258/30)*100</f>
        <v>0.86</v>
      </c>
      <c r="C94" s="54">
        <f t="shared" si="16"/>
        <v>2.15</v>
      </c>
      <c r="D94" s="54">
        <f t="shared" si="11"/>
        <v>0.6449999999999999</v>
      </c>
      <c r="E94" s="54">
        <f t="shared" si="12"/>
        <v>32.24999999999999</v>
      </c>
      <c r="F94" s="54">
        <f t="shared" si="13"/>
        <v>21.499999999999996</v>
      </c>
      <c r="G94" s="54">
        <f t="shared" si="14"/>
        <v>12.899999999999997</v>
      </c>
      <c r="H94" s="54">
        <f t="shared" si="15"/>
        <v>10.749999999999998</v>
      </c>
      <c r="I94" s="54">
        <v>12.9</v>
      </c>
      <c r="J94" s="63">
        <v>11</v>
      </c>
      <c r="K94" s="53">
        <v>1</v>
      </c>
      <c r="L94" s="53">
        <v>1</v>
      </c>
      <c r="M94" s="66">
        <v>38958</v>
      </c>
    </row>
    <row r="95" spans="1:13" ht="12.75">
      <c r="A95" s="33" t="s">
        <v>13</v>
      </c>
      <c r="B95" s="54">
        <f>(0.26/30)*100</f>
        <v>0.8666666666666666</v>
      </c>
      <c r="C95" s="54">
        <f t="shared" si="16"/>
        <v>2.1666666666666665</v>
      </c>
      <c r="D95" s="54">
        <f t="shared" si="11"/>
        <v>0.6499999999999999</v>
      </c>
      <c r="E95" s="54">
        <f t="shared" si="12"/>
        <v>32.49999999999999</v>
      </c>
      <c r="F95" s="54">
        <f t="shared" si="13"/>
        <v>21.666666666666664</v>
      </c>
      <c r="G95" s="54">
        <f t="shared" si="14"/>
        <v>12.999999999999998</v>
      </c>
      <c r="H95" s="54">
        <f t="shared" si="15"/>
        <v>10.833333333333332</v>
      </c>
      <c r="I95" s="54">
        <v>13</v>
      </c>
      <c r="J95" s="63">
        <v>12</v>
      </c>
      <c r="K95" s="53">
        <v>1</v>
      </c>
      <c r="L95" s="53">
        <v>1</v>
      </c>
      <c r="M95" s="66">
        <v>38958</v>
      </c>
    </row>
    <row r="96" spans="1:13" ht="12.75">
      <c r="A96" s="33" t="s">
        <v>5</v>
      </c>
      <c r="B96" s="54">
        <f>(0.26/30)*100</f>
        <v>0.8666666666666666</v>
      </c>
      <c r="C96" s="54">
        <f t="shared" si="16"/>
        <v>2.1666666666666665</v>
      </c>
      <c r="D96" s="54">
        <f t="shared" si="11"/>
        <v>0.6499999999999999</v>
      </c>
      <c r="E96" s="54">
        <f t="shared" si="12"/>
        <v>32.49999999999999</v>
      </c>
      <c r="F96" s="54">
        <f t="shared" si="13"/>
        <v>21.666666666666664</v>
      </c>
      <c r="G96" s="54">
        <f t="shared" si="14"/>
        <v>12.999999999999998</v>
      </c>
      <c r="H96" s="54">
        <f t="shared" si="15"/>
        <v>10.833333333333332</v>
      </c>
      <c r="I96" s="54">
        <v>13</v>
      </c>
      <c r="J96" s="63">
        <v>12</v>
      </c>
      <c r="K96" s="53">
        <v>1</v>
      </c>
      <c r="L96" s="53">
        <v>1</v>
      </c>
      <c r="M96" s="66">
        <v>38958</v>
      </c>
    </row>
    <row r="97" spans="1:13" s="70" customFormat="1" ht="51.75" thickBot="1">
      <c r="A97" s="56" t="s">
        <v>7</v>
      </c>
      <c r="B97" s="67"/>
      <c r="C97" s="71">
        <v>0.7333333333333332</v>
      </c>
      <c r="D97" s="71">
        <v>0.7333333333333332</v>
      </c>
      <c r="E97" s="67"/>
      <c r="F97" s="67"/>
      <c r="G97" s="67"/>
      <c r="H97" s="67"/>
      <c r="I97" s="67"/>
      <c r="J97" s="67"/>
      <c r="K97" s="68"/>
      <c r="L97" s="67"/>
      <c r="M97" s="69"/>
    </row>
    <row r="98" spans="1:13" s="70" customFormat="1" ht="12.75">
      <c r="A98" s="74"/>
      <c r="B98" s="74"/>
      <c r="C98" s="75"/>
      <c r="D98" s="74"/>
      <c r="E98" s="74"/>
      <c r="F98" s="74"/>
      <c r="G98" s="74"/>
      <c r="H98" s="74"/>
      <c r="I98" s="74"/>
      <c r="J98" s="74"/>
      <c r="K98" s="76"/>
      <c r="L98" s="74"/>
      <c r="M98" s="74"/>
    </row>
    <row r="99" spans="1:13" ht="12.75" customHeight="1">
      <c r="A99" s="185" t="s">
        <v>74</v>
      </c>
      <c r="B99" s="185"/>
      <c r="C99" s="185"/>
      <c r="D99" s="185"/>
      <c r="E99" s="185"/>
      <c r="F99" s="185"/>
      <c r="G99" s="185"/>
      <c r="H99" s="185"/>
      <c r="I99" s="185"/>
      <c r="J99" s="185"/>
      <c r="K99" s="185"/>
      <c r="L99" s="185"/>
      <c r="M99" s="185"/>
    </row>
    <row r="100" spans="1:13" ht="12.75">
      <c r="A100" s="61"/>
      <c r="B100" s="61"/>
      <c r="C100" s="61"/>
      <c r="D100" s="61"/>
      <c r="E100" s="61"/>
      <c r="F100" s="61"/>
      <c r="G100" s="61"/>
      <c r="H100" s="61"/>
      <c r="I100" s="61"/>
      <c r="J100" s="61"/>
      <c r="K100" s="61"/>
      <c r="L100" s="61"/>
      <c r="M100" s="61"/>
    </row>
    <row r="101" spans="1:13" ht="38.25" customHeight="1">
      <c r="A101" s="204" t="s">
        <v>121</v>
      </c>
      <c r="B101" s="204"/>
      <c r="C101" s="204"/>
      <c r="D101" s="204"/>
      <c r="E101" s="204"/>
      <c r="F101" s="204"/>
      <c r="G101" s="204"/>
      <c r="H101" s="204"/>
      <c r="I101" s="204"/>
      <c r="J101" s="204"/>
      <c r="K101" s="204"/>
      <c r="L101" s="204"/>
      <c r="M101" s="204"/>
    </row>
    <row r="102" spans="1:13" ht="13.5" thickBot="1">
      <c r="A102" s="64"/>
      <c r="B102" s="61"/>
      <c r="C102" s="61"/>
      <c r="D102" s="61"/>
      <c r="E102" s="61"/>
      <c r="F102" s="61"/>
      <c r="G102" s="61"/>
      <c r="H102" s="61"/>
      <c r="I102" s="61"/>
      <c r="J102" s="61"/>
      <c r="K102" s="61"/>
      <c r="L102" s="61"/>
      <c r="M102" s="61"/>
    </row>
    <row r="103" spans="1:13" s="1" customFormat="1" ht="25.5" customHeight="1">
      <c r="A103" s="229" t="s">
        <v>126</v>
      </c>
      <c r="B103" s="230"/>
      <c r="C103" s="230"/>
      <c r="D103" s="230"/>
      <c r="E103" s="230"/>
      <c r="F103" s="231"/>
      <c r="H103" s="232" t="s">
        <v>122</v>
      </c>
      <c r="I103" s="233"/>
      <c r="J103" s="233"/>
      <c r="K103" s="233"/>
      <c r="L103" s="233"/>
      <c r="M103" s="234"/>
    </row>
    <row r="104" spans="1:13" s="1" customFormat="1" ht="12.75" customHeight="1">
      <c r="A104" s="223" t="s">
        <v>55</v>
      </c>
      <c r="B104" s="224"/>
      <c r="C104" s="224"/>
      <c r="D104" s="224"/>
      <c r="E104" s="224"/>
      <c r="F104" s="225"/>
      <c r="H104" s="226" t="s">
        <v>56</v>
      </c>
      <c r="I104" s="227"/>
      <c r="J104" s="227"/>
      <c r="K104" s="227" t="s">
        <v>57</v>
      </c>
      <c r="L104" s="227"/>
      <c r="M104" s="228"/>
    </row>
    <row r="105" spans="1:13" s="1" customFormat="1" ht="12.75" customHeight="1">
      <c r="A105" s="223" t="s">
        <v>81</v>
      </c>
      <c r="B105" s="224"/>
      <c r="C105" s="224"/>
      <c r="D105" s="224"/>
      <c r="E105" s="224"/>
      <c r="F105" s="225"/>
      <c r="H105" s="217" t="s">
        <v>58</v>
      </c>
      <c r="I105" s="218"/>
      <c r="J105" s="218"/>
      <c r="K105" s="218" t="s">
        <v>59</v>
      </c>
      <c r="L105" s="218"/>
      <c r="M105" s="219"/>
    </row>
    <row r="106" spans="1:13" s="1" customFormat="1" ht="24.75" customHeight="1">
      <c r="A106" s="214" t="s">
        <v>92</v>
      </c>
      <c r="B106" s="215"/>
      <c r="C106" s="215"/>
      <c r="D106" s="215"/>
      <c r="E106" s="215"/>
      <c r="F106" s="216"/>
      <c r="H106" s="217" t="s">
        <v>60</v>
      </c>
      <c r="I106" s="218"/>
      <c r="J106" s="218"/>
      <c r="K106" s="218" t="s">
        <v>61</v>
      </c>
      <c r="L106" s="218"/>
      <c r="M106" s="219"/>
    </row>
    <row r="107" spans="1:13" s="1" customFormat="1" ht="12.75" customHeight="1" thickBot="1">
      <c r="A107" s="220" t="s">
        <v>82</v>
      </c>
      <c r="B107" s="221"/>
      <c r="C107" s="221"/>
      <c r="D107" s="221"/>
      <c r="E107" s="221"/>
      <c r="F107" s="222"/>
      <c r="H107" s="217" t="s">
        <v>62</v>
      </c>
      <c r="I107" s="218"/>
      <c r="J107" s="218"/>
      <c r="K107" s="218" t="s">
        <v>63</v>
      </c>
      <c r="L107" s="218"/>
      <c r="M107" s="219"/>
    </row>
    <row r="108" spans="8:13" s="1" customFormat="1" ht="14.25" customHeight="1" thickBot="1">
      <c r="H108" s="182" t="s">
        <v>64</v>
      </c>
      <c r="I108" s="183"/>
      <c r="J108" s="183"/>
      <c r="K108" s="183" t="s">
        <v>65</v>
      </c>
      <c r="L108" s="183"/>
      <c r="M108" s="184"/>
    </row>
    <row r="109" spans="1:13" s="1" customFormat="1" ht="14.25" customHeight="1">
      <c r="A109" s="240" t="s">
        <v>133</v>
      </c>
      <c r="B109" s="241"/>
      <c r="C109" s="241"/>
      <c r="D109" s="241"/>
      <c r="E109" s="241"/>
      <c r="F109" s="241"/>
      <c r="H109" s="175"/>
      <c r="I109" s="175"/>
      <c r="J109" s="175"/>
      <c r="K109" s="175"/>
      <c r="L109" s="175"/>
      <c r="M109" s="175"/>
    </row>
    <row r="110" spans="8:13" s="1" customFormat="1" ht="14.25">
      <c r="H110" s="32"/>
      <c r="I110" s="32"/>
      <c r="J110" s="32"/>
      <c r="K110" s="32"/>
      <c r="L110" s="32"/>
      <c r="M110" s="32"/>
    </row>
    <row r="111" spans="1:10" s="1" customFormat="1" ht="12.75" customHeight="1">
      <c r="A111" s="181" t="s">
        <v>90</v>
      </c>
      <c r="B111" s="181"/>
      <c r="C111" s="181"/>
      <c r="D111" s="181"/>
      <c r="E111" s="181"/>
      <c r="F111" s="181"/>
      <c r="G111" s="181"/>
      <c r="H111" s="181"/>
      <c r="I111" s="181"/>
      <c r="J111" s="181"/>
    </row>
    <row r="112" spans="1:13" s="70" customFormat="1" ht="12.75">
      <c r="A112" s="74"/>
      <c r="B112" s="74"/>
      <c r="C112" s="75"/>
      <c r="D112" s="74"/>
      <c r="E112" s="74"/>
      <c r="F112" s="74"/>
      <c r="G112" s="74"/>
      <c r="H112" s="74"/>
      <c r="I112" s="74"/>
      <c r="J112" s="74"/>
      <c r="K112" s="76"/>
      <c r="L112" s="74"/>
      <c r="M112" s="74"/>
    </row>
    <row r="113" spans="1:13" ht="12.75" customHeight="1">
      <c r="A113" s="189" t="s">
        <v>19</v>
      </c>
      <c r="B113" s="189"/>
      <c r="C113" s="189"/>
      <c r="D113" s="189"/>
      <c r="E113" s="189"/>
      <c r="F113" s="189"/>
      <c r="G113" s="189"/>
      <c r="H113" s="189"/>
      <c r="I113" s="189"/>
      <c r="J113" s="189"/>
      <c r="K113" s="189"/>
      <c r="L113" s="189"/>
      <c r="M113" s="189"/>
    </row>
    <row r="114" spans="1:13" ht="12.75" customHeight="1">
      <c r="A114" s="189"/>
      <c r="B114" s="189"/>
      <c r="C114" s="189"/>
      <c r="D114" s="189"/>
      <c r="E114" s="189"/>
      <c r="F114" s="189"/>
      <c r="G114" s="189"/>
      <c r="H114" s="189"/>
      <c r="I114" s="189"/>
      <c r="J114" s="189"/>
      <c r="K114" s="189"/>
      <c r="L114" s="189"/>
      <c r="M114" s="189"/>
    </row>
    <row r="115" ht="13.5" thickBot="1"/>
    <row r="116" spans="1:12" ht="12.75" customHeight="1" thickBot="1">
      <c r="A116" s="201" t="s">
        <v>116</v>
      </c>
      <c r="B116" s="186"/>
      <c r="C116" s="186"/>
      <c r="D116" s="186"/>
      <c r="E116" s="186"/>
      <c r="F116" s="186"/>
      <c r="G116" s="186"/>
      <c r="H116" s="186"/>
      <c r="I116" s="186"/>
      <c r="J116" s="186"/>
      <c r="K116" s="186"/>
      <c r="L116" s="187"/>
    </row>
    <row r="117" spans="1:13" s="52" customFormat="1" ht="65.25">
      <c r="A117" s="33"/>
      <c r="B117" s="49" t="s">
        <v>0</v>
      </c>
      <c r="C117" s="50" t="s">
        <v>1</v>
      </c>
      <c r="D117" s="50" t="s">
        <v>2</v>
      </c>
      <c r="E117" s="3" t="s">
        <v>75</v>
      </c>
      <c r="F117" s="3" t="s">
        <v>76</v>
      </c>
      <c r="G117" s="3" t="s">
        <v>77</v>
      </c>
      <c r="H117" s="2" t="s">
        <v>78</v>
      </c>
      <c r="I117" s="3" t="s">
        <v>91</v>
      </c>
      <c r="J117" s="50" t="s">
        <v>84</v>
      </c>
      <c r="K117" s="50" t="s">
        <v>79</v>
      </c>
      <c r="L117" s="50" t="s">
        <v>80</v>
      </c>
      <c r="M117" s="51" t="s">
        <v>72</v>
      </c>
    </row>
    <row r="118" spans="1:13" ht="12.75">
      <c r="A118" s="33" t="s">
        <v>8</v>
      </c>
      <c r="B118" s="54">
        <v>0.495</v>
      </c>
      <c r="C118" s="54">
        <f aca="true" t="shared" si="17" ref="C118:C124">B118*2.5</f>
        <v>1.2375</v>
      </c>
      <c r="D118" s="54">
        <f aca="true" t="shared" si="18" ref="D118:D124">(C118/100)*30</f>
        <v>0.37125</v>
      </c>
      <c r="E118" s="54">
        <f aca="true" t="shared" si="19" ref="E118:E124">D118/2*100</f>
        <v>18.5625</v>
      </c>
      <c r="F118" s="54">
        <f aca="true" t="shared" si="20" ref="F118:F124">D118/3*100</f>
        <v>12.375000000000002</v>
      </c>
      <c r="G118" s="54">
        <f aca="true" t="shared" si="21" ref="G118:G124">D118/5*100</f>
        <v>7.425000000000001</v>
      </c>
      <c r="H118" s="54">
        <f aca="true" t="shared" si="22" ref="H118:H124">D118/6*100</f>
        <v>6.187500000000001</v>
      </c>
      <c r="I118" s="54">
        <v>7.425</v>
      </c>
      <c r="J118" s="63">
        <v>1</v>
      </c>
      <c r="K118" s="53">
        <v>2</v>
      </c>
      <c r="L118" s="53">
        <v>1</v>
      </c>
      <c r="M118" s="66">
        <v>38958</v>
      </c>
    </row>
    <row r="119" spans="1:13" ht="12.75">
      <c r="A119" s="33" t="s">
        <v>9</v>
      </c>
      <c r="B119" s="54">
        <v>0.576</v>
      </c>
      <c r="C119" s="54">
        <f t="shared" si="17"/>
        <v>1.44</v>
      </c>
      <c r="D119" s="54">
        <f t="shared" si="18"/>
        <v>0.432</v>
      </c>
      <c r="E119" s="54">
        <f t="shared" si="19"/>
        <v>21.6</v>
      </c>
      <c r="F119" s="54">
        <f t="shared" si="20"/>
        <v>14.399999999999999</v>
      </c>
      <c r="G119" s="54">
        <f t="shared" si="21"/>
        <v>8.64</v>
      </c>
      <c r="H119" s="54">
        <f t="shared" si="22"/>
        <v>7.199999999999999</v>
      </c>
      <c r="I119" s="54">
        <v>8.64</v>
      </c>
      <c r="J119" s="63">
        <v>2</v>
      </c>
      <c r="K119" s="53">
        <v>2</v>
      </c>
      <c r="L119" s="53">
        <v>1</v>
      </c>
      <c r="M119" s="66">
        <v>38966</v>
      </c>
    </row>
    <row r="120" spans="1:13" ht="12.75">
      <c r="A120" s="33" t="s">
        <v>11</v>
      </c>
      <c r="B120" s="54">
        <f>(0.173/30)*100</f>
        <v>0.5766666666666667</v>
      </c>
      <c r="C120" s="54">
        <f t="shared" si="17"/>
        <v>1.4416666666666667</v>
      </c>
      <c r="D120" s="54">
        <f t="shared" si="18"/>
        <v>0.4325</v>
      </c>
      <c r="E120" s="54">
        <f t="shared" si="19"/>
        <v>21.625</v>
      </c>
      <c r="F120" s="54">
        <f t="shared" si="20"/>
        <v>14.416666666666666</v>
      </c>
      <c r="G120" s="54">
        <f t="shared" si="21"/>
        <v>8.649999999999999</v>
      </c>
      <c r="H120" s="54">
        <f t="shared" si="22"/>
        <v>7.208333333333333</v>
      </c>
      <c r="I120" s="54">
        <v>8.65</v>
      </c>
      <c r="J120" s="63">
        <v>2</v>
      </c>
      <c r="K120" s="53">
        <v>1</v>
      </c>
      <c r="L120" s="53">
        <v>1</v>
      </c>
      <c r="M120" s="66">
        <v>38958</v>
      </c>
    </row>
    <row r="121" spans="1:13" ht="12.75">
      <c r="A121" s="33" t="s">
        <v>12</v>
      </c>
      <c r="B121" s="54">
        <f>(0.176/30)*100</f>
        <v>0.5866666666666667</v>
      </c>
      <c r="C121" s="54">
        <f t="shared" si="17"/>
        <v>1.4666666666666668</v>
      </c>
      <c r="D121" s="54">
        <f t="shared" si="18"/>
        <v>0.44000000000000006</v>
      </c>
      <c r="E121" s="54">
        <f t="shared" si="19"/>
        <v>22.000000000000004</v>
      </c>
      <c r="F121" s="54">
        <f t="shared" si="20"/>
        <v>14.66666666666667</v>
      </c>
      <c r="G121" s="54">
        <f t="shared" si="21"/>
        <v>8.8</v>
      </c>
      <c r="H121" s="54">
        <f t="shared" si="22"/>
        <v>7.333333333333335</v>
      </c>
      <c r="I121" s="54">
        <v>8.8</v>
      </c>
      <c r="J121" s="63">
        <v>4</v>
      </c>
      <c r="K121" s="53">
        <v>1</v>
      </c>
      <c r="L121" s="53">
        <v>1</v>
      </c>
      <c r="M121" s="66">
        <v>38958</v>
      </c>
    </row>
    <row r="122" spans="1:13" ht="12.75">
      <c r="A122" s="33" t="s">
        <v>13</v>
      </c>
      <c r="B122" s="54">
        <f>(0.18/30)*100</f>
        <v>0.6</v>
      </c>
      <c r="C122" s="54">
        <f t="shared" si="17"/>
        <v>1.5</v>
      </c>
      <c r="D122" s="54">
        <f t="shared" si="18"/>
        <v>0.44999999999999996</v>
      </c>
      <c r="E122" s="54">
        <f t="shared" si="19"/>
        <v>22.499999999999996</v>
      </c>
      <c r="F122" s="54">
        <f t="shared" si="20"/>
        <v>15</v>
      </c>
      <c r="G122" s="54">
        <f t="shared" si="21"/>
        <v>9</v>
      </c>
      <c r="H122" s="54">
        <f t="shared" si="22"/>
        <v>7.5</v>
      </c>
      <c r="I122" s="54">
        <v>9</v>
      </c>
      <c r="J122" s="63">
        <v>5</v>
      </c>
      <c r="K122" s="53">
        <v>1</v>
      </c>
      <c r="L122" s="53">
        <v>1</v>
      </c>
      <c r="M122" s="66">
        <v>38958</v>
      </c>
    </row>
    <row r="123" spans="1:13" ht="12.75">
      <c r="A123" s="33" t="s">
        <v>10</v>
      </c>
      <c r="B123" s="54">
        <v>0.615</v>
      </c>
      <c r="C123" s="54">
        <f t="shared" si="17"/>
        <v>1.5375</v>
      </c>
      <c r="D123" s="54">
        <f t="shared" si="18"/>
        <v>0.46125000000000005</v>
      </c>
      <c r="E123" s="54">
        <f t="shared" si="19"/>
        <v>23.062500000000004</v>
      </c>
      <c r="F123" s="54">
        <f t="shared" si="20"/>
        <v>15.375000000000002</v>
      </c>
      <c r="G123" s="54">
        <f t="shared" si="21"/>
        <v>9.225000000000001</v>
      </c>
      <c r="H123" s="54">
        <f t="shared" si="22"/>
        <v>7.687500000000001</v>
      </c>
      <c r="I123" s="54">
        <v>9.225</v>
      </c>
      <c r="J123" s="63">
        <v>6</v>
      </c>
      <c r="K123" s="53">
        <v>2</v>
      </c>
      <c r="L123" s="53">
        <v>1</v>
      </c>
      <c r="M123" s="66">
        <v>38958</v>
      </c>
    </row>
    <row r="124" spans="1:13" ht="12.75">
      <c r="A124" s="33" t="s">
        <v>5</v>
      </c>
      <c r="B124" s="54">
        <f>(0.19/30)*100</f>
        <v>0.6333333333333333</v>
      </c>
      <c r="C124" s="54">
        <f t="shared" si="17"/>
        <v>1.5833333333333333</v>
      </c>
      <c r="D124" s="54">
        <f t="shared" si="18"/>
        <v>0.4749999999999999</v>
      </c>
      <c r="E124" s="54">
        <f t="shared" si="19"/>
        <v>23.749999999999996</v>
      </c>
      <c r="F124" s="54">
        <f t="shared" si="20"/>
        <v>15.83333333333333</v>
      </c>
      <c r="G124" s="54">
        <f t="shared" si="21"/>
        <v>9.499999999999998</v>
      </c>
      <c r="H124" s="54">
        <f t="shared" si="22"/>
        <v>7.916666666666665</v>
      </c>
      <c r="I124" s="54">
        <v>9.5</v>
      </c>
      <c r="J124" s="63">
        <v>7</v>
      </c>
      <c r="K124" s="53">
        <v>1</v>
      </c>
      <c r="L124" s="53">
        <v>1</v>
      </c>
      <c r="M124" s="66">
        <v>38958</v>
      </c>
    </row>
    <row r="125" spans="1:13" s="70" customFormat="1" ht="51.75" thickBot="1">
      <c r="A125" s="56" t="s">
        <v>7</v>
      </c>
      <c r="B125" s="67"/>
      <c r="C125" s="71">
        <v>0.27946127946127935</v>
      </c>
      <c r="D125" s="71">
        <v>0.27946127946127935</v>
      </c>
      <c r="E125" s="68"/>
      <c r="F125" s="68"/>
      <c r="G125" s="68"/>
      <c r="H125" s="68"/>
      <c r="I125" s="68"/>
      <c r="J125" s="67"/>
      <c r="K125" s="68"/>
      <c r="L125" s="67"/>
      <c r="M125" s="69"/>
    </row>
    <row r="126" spans="1:12" s="70" customFormat="1" ht="12.75">
      <c r="A126" s="74"/>
      <c r="B126" s="74"/>
      <c r="C126" s="77"/>
      <c r="D126" s="76"/>
      <c r="E126" s="76"/>
      <c r="F126" s="76"/>
      <c r="G126" s="76"/>
      <c r="H126" s="76"/>
      <c r="I126" s="76"/>
      <c r="J126" s="74"/>
      <c r="K126" s="76"/>
      <c r="L126" s="74"/>
    </row>
    <row r="127" spans="1:13" ht="12.75" customHeight="1">
      <c r="A127" s="185" t="s">
        <v>74</v>
      </c>
      <c r="B127" s="185"/>
      <c r="C127" s="185"/>
      <c r="D127" s="185"/>
      <c r="E127" s="185"/>
      <c r="F127" s="185"/>
      <c r="G127" s="185"/>
      <c r="H127" s="185"/>
      <c r="I127" s="185"/>
      <c r="J127" s="185"/>
      <c r="K127" s="185"/>
      <c r="L127" s="185"/>
      <c r="M127" s="185"/>
    </row>
    <row r="128" spans="1:13" ht="12.75">
      <c r="A128" s="61"/>
      <c r="B128" s="61"/>
      <c r="C128" s="61"/>
      <c r="D128" s="61"/>
      <c r="E128" s="61"/>
      <c r="F128" s="61"/>
      <c r="G128" s="61"/>
      <c r="H128" s="61"/>
      <c r="I128" s="61"/>
      <c r="J128" s="61"/>
      <c r="K128" s="61"/>
      <c r="L128" s="61"/>
      <c r="M128" s="61"/>
    </row>
    <row r="129" spans="1:13" ht="38.25" customHeight="1">
      <c r="A129" s="204" t="s">
        <v>121</v>
      </c>
      <c r="B129" s="204"/>
      <c r="C129" s="204"/>
      <c r="D129" s="204"/>
      <c r="E129" s="204"/>
      <c r="F129" s="204"/>
      <c r="G129" s="204"/>
      <c r="H129" s="204"/>
      <c r="I129" s="204"/>
      <c r="J129" s="204"/>
      <c r="K129" s="204"/>
      <c r="L129" s="204"/>
      <c r="M129" s="204"/>
    </row>
    <row r="130" spans="1:13" ht="13.5" thickBot="1">
      <c r="A130" s="64"/>
      <c r="B130" s="61"/>
      <c r="C130" s="61"/>
      <c r="D130" s="61"/>
      <c r="E130" s="61"/>
      <c r="F130" s="61"/>
      <c r="G130" s="61"/>
      <c r="H130" s="61"/>
      <c r="I130" s="61"/>
      <c r="J130" s="61"/>
      <c r="K130" s="61"/>
      <c r="L130" s="61"/>
      <c r="M130" s="61"/>
    </row>
    <row r="131" spans="1:13" s="1" customFormat="1" ht="25.5" customHeight="1">
      <c r="A131" s="229" t="s">
        <v>126</v>
      </c>
      <c r="B131" s="230"/>
      <c r="C131" s="230"/>
      <c r="D131" s="230"/>
      <c r="E131" s="230"/>
      <c r="F131" s="231"/>
      <c r="H131" s="232" t="s">
        <v>122</v>
      </c>
      <c r="I131" s="233"/>
      <c r="J131" s="233"/>
      <c r="K131" s="233"/>
      <c r="L131" s="233"/>
      <c r="M131" s="234"/>
    </row>
    <row r="132" spans="1:13" s="1" customFormat="1" ht="12.75" customHeight="1">
      <c r="A132" s="223" t="s">
        <v>55</v>
      </c>
      <c r="B132" s="224"/>
      <c r="C132" s="224"/>
      <c r="D132" s="224"/>
      <c r="E132" s="224"/>
      <c r="F132" s="225"/>
      <c r="H132" s="226" t="s">
        <v>56</v>
      </c>
      <c r="I132" s="227"/>
      <c r="J132" s="227"/>
      <c r="K132" s="227" t="s">
        <v>57</v>
      </c>
      <c r="L132" s="227"/>
      <c r="M132" s="228"/>
    </row>
    <row r="133" spans="1:13" s="1" customFormat="1" ht="12.75" customHeight="1">
      <c r="A133" s="223" t="s">
        <v>81</v>
      </c>
      <c r="B133" s="224"/>
      <c r="C133" s="224"/>
      <c r="D133" s="224"/>
      <c r="E133" s="224"/>
      <c r="F133" s="225"/>
      <c r="H133" s="217" t="s">
        <v>58</v>
      </c>
      <c r="I133" s="218"/>
      <c r="J133" s="218"/>
      <c r="K133" s="218" t="s">
        <v>59</v>
      </c>
      <c r="L133" s="218"/>
      <c r="M133" s="219"/>
    </row>
    <row r="134" spans="1:13" s="1" customFormat="1" ht="24.75" customHeight="1">
      <c r="A134" s="214" t="s">
        <v>92</v>
      </c>
      <c r="B134" s="215"/>
      <c r="C134" s="215"/>
      <c r="D134" s="215"/>
      <c r="E134" s="215"/>
      <c r="F134" s="216"/>
      <c r="H134" s="217" t="s">
        <v>60</v>
      </c>
      <c r="I134" s="218"/>
      <c r="J134" s="218"/>
      <c r="K134" s="218" t="s">
        <v>61</v>
      </c>
      <c r="L134" s="218"/>
      <c r="M134" s="219"/>
    </row>
    <row r="135" spans="1:13" s="1" customFormat="1" ht="12.75" customHeight="1" thickBot="1">
      <c r="A135" s="220" t="s">
        <v>82</v>
      </c>
      <c r="B135" s="221"/>
      <c r="C135" s="221"/>
      <c r="D135" s="221"/>
      <c r="E135" s="221"/>
      <c r="F135" s="222"/>
      <c r="H135" s="217" t="s">
        <v>62</v>
      </c>
      <c r="I135" s="218"/>
      <c r="J135" s="218"/>
      <c r="K135" s="218" t="s">
        <v>63</v>
      </c>
      <c r="L135" s="218"/>
      <c r="M135" s="219"/>
    </row>
    <row r="136" spans="8:13" s="1" customFormat="1" ht="14.25" customHeight="1" thickBot="1">
      <c r="H136" s="182" t="s">
        <v>64</v>
      </c>
      <c r="I136" s="183"/>
      <c r="J136" s="183"/>
      <c r="K136" s="183" t="s">
        <v>65</v>
      </c>
      <c r="L136" s="183"/>
      <c r="M136" s="184"/>
    </row>
    <row r="137" spans="8:13" s="1" customFormat="1" ht="14.25">
      <c r="H137" s="32"/>
      <c r="I137" s="32"/>
      <c r="J137" s="32"/>
      <c r="K137" s="32"/>
      <c r="L137" s="32"/>
      <c r="M137" s="32"/>
    </row>
    <row r="138" spans="1:10" s="1" customFormat="1" ht="12.75" customHeight="1">
      <c r="A138" s="181" t="s">
        <v>90</v>
      </c>
      <c r="B138" s="181"/>
      <c r="C138" s="181"/>
      <c r="D138" s="181"/>
      <c r="E138" s="181"/>
      <c r="F138" s="181"/>
      <c r="G138" s="181"/>
      <c r="H138" s="181"/>
      <c r="I138" s="181"/>
      <c r="J138" s="181"/>
    </row>
    <row r="139" spans="1:13" s="70" customFormat="1" ht="12.75">
      <c r="A139" s="74"/>
      <c r="B139" s="74"/>
      <c r="C139" s="75"/>
      <c r="D139" s="74"/>
      <c r="E139" s="74"/>
      <c r="F139" s="74"/>
      <c r="G139" s="74"/>
      <c r="H139" s="74"/>
      <c r="I139" s="74"/>
      <c r="J139" s="74"/>
      <c r="K139" s="76"/>
      <c r="L139" s="74"/>
      <c r="M139" s="74"/>
    </row>
    <row r="140" spans="1:13" ht="12.75" customHeight="1">
      <c r="A140" s="189" t="s">
        <v>19</v>
      </c>
      <c r="B140" s="189"/>
      <c r="C140" s="189"/>
      <c r="D140" s="189"/>
      <c r="E140" s="189"/>
      <c r="F140" s="189"/>
      <c r="G140" s="189"/>
      <c r="H140" s="189"/>
      <c r="I140" s="189"/>
      <c r="J140" s="189"/>
      <c r="K140" s="189"/>
      <c r="L140" s="189"/>
      <c r="M140" s="189"/>
    </row>
    <row r="141" spans="1:13" ht="12.75" customHeight="1">
      <c r="A141" s="189"/>
      <c r="B141" s="189"/>
      <c r="C141" s="189"/>
      <c r="D141" s="189"/>
      <c r="E141" s="189"/>
      <c r="F141" s="189"/>
      <c r="G141" s="189"/>
      <c r="H141" s="189"/>
      <c r="I141" s="189"/>
      <c r="J141" s="189"/>
      <c r="K141" s="189"/>
      <c r="L141" s="189"/>
      <c r="M141" s="189"/>
    </row>
    <row r="142" spans="1:12" s="70" customFormat="1" ht="13.5" thickBot="1">
      <c r="A142" s="74"/>
      <c r="B142" s="74"/>
      <c r="C142" s="77"/>
      <c r="D142" s="76"/>
      <c r="E142" s="76"/>
      <c r="F142" s="76"/>
      <c r="G142" s="76"/>
      <c r="H142" s="76"/>
      <c r="I142" s="76"/>
      <c r="J142" s="74"/>
      <c r="K142" s="76"/>
      <c r="L142" s="74"/>
    </row>
    <row r="143" spans="1:13" ht="12.75" customHeight="1" thickBot="1">
      <c r="A143" s="205" t="s">
        <v>18</v>
      </c>
      <c r="B143" s="235"/>
      <c r="C143" s="235"/>
      <c r="D143" s="235"/>
      <c r="E143" s="235"/>
      <c r="F143" s="235"/>
      <c r="G143" s="235"/>
      <c r="H143" s="235"/>
      <c r="I143" s="235"/>
      <c r="J143" s="235"/>
      <c r="K143" s="235"/>
      <c r="L143" s="236"/>
      <c r="M143" s="57"/>
    </row>
    <row r="144" spans="1:13" s="52" customFormat="1" ht="65.25">
      <c r="A144" s="33"/>
      <c r="B144" s="49" t="s">
        <v>0</v>
      </c>
      <c r="C144" s="50" t="s">
        <v>1</v>
      </c>
      <c r="D144" s="50" t="s">
        <v>2</v>
      </c>
      <c r="E144" s="3" t="s">
        <v>75</v>
      </c>
      <c r="F144" s="3" t="s">
        <v>76</v>
      </c>
      <c r="G144" s="3" t="s">
        <v>77</v>
      </c>
      <c r="H144" s="2" t="s">
        <v>78</v>
      </c>
      <c r="I144" s="3" t="s">
        <v>91</v>
      </c>
      <c r="J144" s="50" t="s">
        <v>84</v>
      </c>
      <c r="K144" s="50" t="s">
        <v>79</v>
      </c>
      <c r="L144" s="50" t="s">
        <v>80</v>
      </c>
      <c r="M144" s="51" t="s">
        <v>72</v>
      </c>
    </row>
    <row r="145" spans="1:13" ht="12.75">
      <c r="A145" s="33" t="s">
        <v>6</v>
      </c>
      <c r="B145" s="53" t="s">
        <v>25</v>
      </c>
      <c r="C145" s="54">
        <v>1.1</v>
      </c>
      <c r="D145" s="54">
        <f>(C145/100)*30</f>
        <v>0.33</v>
      </c>
      <c r="E145" s="54">
        <f>D145/2*100</f>
        <v>16.5</v>
      </c>
      <c r="F145" s="54">
        <f>D145/3*100</f>
        <v>11</v>
      </c>
      <c r="G145" s="54">
        <f>D145/5*100</f>
        <v>6.6000000000000005</v>
      </c>
      <c r="H145" s="54">
        <f>D145/6*100</f>
        <v>5.5</v>
      </c>
      <c r="I145" s="54">
        <v>6.6</v>
      </c>
      <c r="J145" s="141">
        <v>1</v>
      </c>
      <c r="K145" s="53">
        <v>2</v>
      </c>
      <c r="L145" s="53">
        <v>2</v>
      </c>
      <c r="M145" s="55">
        <v>38958</v>
      </c>
    </row>
    <row r="146" spans="1:13" ht="12.75">
      <c r="A146" s="33" t="s">
        <v>5</v>
      </c>
      <c r="B146" s="54">
        <f>(0.27/30)*100</f>
        <v>0.9000000000000001</v>
      </c>
      <c r="C146" s="54">
        <f>B146*2.5</f>
        <v>2.2500000000000004</v>
      </c>
      <c r="D146" s="54">
        <f>(C146/100)*30</f>
        <v>0.6750000000000002</v>
      </c>
      <c r="E146" s="54">
        <f>D146/2*100</f>
        <v>33.75000000000001</v>
      </c>
      <c r="F146" s="54">
        <f>D146/3*100</f>
        <v>22.500000000000007</v>
      </c>
      <c r="G146" s="54">
        <f>D146/5*100</f>
        <v>13.500000000000004</v>
      </c>
      <c r="H146" s="54">
        <f>D146/6*100</f>
        <v>11.250000000000004</v>
      </c>
      <c r="I146" s="54">
        <v>13.5</v>
      </c>
      <c r="J146" s="63">
        <v>2</v>
      </c>
      <c r="K146" s="53">
        <v>1</v>
      </c>
      <c r="L146" s="53">
        <v>1</v>
      </c>
      <c r="M146" s="55">
        <v>38958</v>
      </c>
    </row>
    <row r="147" spans="1:13" s="70" customFormat="1" ht="51.75" thickBot="1">
      <c r="A147" s="56" t="s">
        <v>7</v>
      </c>
      <c r="B147" s="68"/>
      <c r="C147" s="71">
        <v>1.0454545454545456</v>
      </c>
      <c r="D147" s="71">
        <v>1.0454545454545456</v>
      </c>
      <c r="E147" s="68"/>
      <c r="F147" s="68"/>
      <c r="G147" s="68"/>
      <c r="H147" s="68"/>
      <c r="I147" s="68"/>
      <c r="J147" s="68"/>
      <c r="K147" s="68"/>
      <c r="L147" s="67"/>
      <c r="M147" s="69"/>
    </row>
    <row r="148" spans="1:12" s="70" customFormat="1" ht="12.75">
      <c r="A148" s="74"/>
      <c r="B148" s="76"/>
      <c r="C148" s="77"/>
      <c r="D148" s="76"/>
      <c r="E148" s="76"/>
      <c r="F148" s="76"/>
      <c r="G148" s="76"/>
      <c r="H148" s="76"/>
      <c r="I148" s="76"/>
      <c r="J148" s="76"/>
      <c r="K148" s="76"/>
      <c r="L148" s="74"/>
    </row>
    <row r="149" spans="1:13" ht="12.75" customHeight="1">
      <c r="A149" s="185" t="s">
        <v>74</v>
      </c>
      <c r="B149" s="185"/>
      <c r="C149" s="185"/>
      <c r="D149" s="185"/>
      <c r="E149" s="185"/>
      <c r="F149" s="185"/>
      <c r="G149" s="185"/>
      <c r="H149" s="185"/>
      <c r="I149" s="185"/>
      <c r="J149" s="185"/>
      <c r="K149" s="185"/>
      <c r="L149" s="185"/>
      <c r="M149" s="185"/>
    </row>
    <row r="150" spans="1:13" ht="12.75">
      <c r="A150" s="61"/>
      <c r="B150" s="61"/>
      <c r="C150" s="61"/>
      <c r="D150" s="61"/>
      <c r="E150" s="61"/>
      <c r="F150" s="61"/>
      <c r="G150" s="61"/>
      <c r="H150" s="61"/>
      <c r="I150" s="61"/>
      <c r="J150" s="61"/>
      <c r="K150" s="61"/>
      <c r="L150" s="61"/>
      <c r="M150" s="61"/>
    </row>
    <row r="151" spans="1:13" ht="38.25" customHeight="1">
      <c r="A151" s="204" t="s">
        <v>121</v>
      </c>
      <c r="B151" s="204"/>
      <c r="C151" s="204"/>
      <c r="D151" s="204"/>
      <c r="E151" s="204"/>
      <c r="F151" s="204"/>
      <c r="G151" s="204"/>
      <c r="H151" s="204"/>
      <c r="I151" s="204"/>
      <c r="J151" s="204"/>
      <c r="K151" s="204"/>
      <c r="L151" s="204"/>
      <c r="M151" s="204"/>
    </row>
    <row r="152" spans="1:13" ht="13.5" thickBot="1">
      <c r="A152" s="64"/>
      <c r="B152" s="61"/>
      <c r="C152" s="61"/>
      <c r="D152" s="61"/>
      <c r="E152" s="61"/>
      <c r="F152" s="61"/>
      <c r="G152" s="61"/>
      <c r="H152" s="61"/>
      <c r="I152" s="61"/>
      <c r="J152" s="61"/>
      <c r="K152" s="61"/>
      <c r="L152" s="61"/>
      <c r="M152" s="61"/>
    </row>
    <row r="153" spans="1:13" s="1" customFormat="1" ht="25.5" customHeight="1">
      <c r="A153" s="229" t="s">
        <v>126</v>
      </c>
      <c r="B153" s="230"/>
      <c r="C153" s="230"/>
      <c r="D153" s="230"/>
      <c r="E153" s="230"/>
      <c r="F153" s="231"/>
      <c r="H153" s="232" t="s">
        <v>122</v>
      </c>
      <c r="I153" s="233"/>
      <c r="J153" s="233"/>
      <c r="K153" s="233"/>
      <c r="L153" s="233"/>
      <c r="M153" s="234"/>
    </row>
    <row r="154" spans="1:13" s="1" customFormat="1" ht="12.75" customHeight="1">
      <c r="A154" s="223" t="s">
        <v>55</v>
      </c>
      <c r="B154" s="224"/>
      <c r="C154" s="224"/>
      <c r="D154" s="224"/>
      <c r="E154" s="224"/>
      <c r="F154" s="225"/>
      <c r="H154" s="226" t="s">
        <v>56</v>
      </c>
      <c r="I154" s="227"/>
      <c r="J154" s="227"/>
      <c r="K154" s="227" t="s">
        <v>57</v>
      </c>
      <c r="L154" s="227"/>
      <c r="M154" s="228"/>
    </row>
    <row r="155" spans="1:13" s="1" customFormat="1" ht="12.75" customHeight="1">
      <c r="A155" s="223" t="s">
        <v>81</v>
      </c>
      <c r="B155" s="224"/>
      <c r="C155" s="224"/>
      <c r="D155" s="224"/>
      <c r="E155" s="224"/>
      <c r="F155" s="225"/>
      <c r="H155" s="217" t="s">
        <v>58</v>
      </c>
      <c r="I155" s="218"/>
      <c r="J155" s="218"/>
      <c r="K155" s="218" t="s">
        <v>59</v>
      </c>
      <c r="L155" s="218"/>
      <c r="M155" s="219"/>
    </row>
    <row r="156" spans="1:13" s="1" customFormat="1" ht="24.75" customHeight="1">
      <c r="A156" s="214" t="s">
        <v>92</v>
      </c>
      <c r="B156" s="215"/>
      <c r="C156" s="215"/>
      <c r="D156" s="215"/>
      <c r="E156" s="215"/>
      <c r="F156" s="216"/>
      <c r="H156" s="217" t="s">
        <v>60</v>
      </c>
      <c r="I156" s="218"/>
      <c r="J156" s="218"/>
      <c r="K156" s="218" t="s">
        <v>61</v>
      </c>
      <c r="L156" s="218"/>
      <c r="M156" s="219"/>
    </row>
    <row r="157" spans="1:13" s="1" customFormat="1" ht="12.75" customHeight="1" thickBot="1">
      <c r="A157" s="220" t="s">
        <v>82</v>
      </c>
      <c r="B157" s="221"/>
      <c r="C157" s="221"/>
      <c r="D157" s="221"/>
      <c r="E157" s="221"/>
      <c r="F157" s="222"/>
      <c r="H157" s="217" t="s">
        <v>62</v>
      </c>
      <c r="I157" s="218"/>
      <c r="J157" s="218"/>
      <c r="K157" s="218" t="s">
        <v>63</v>
      </c>
      <c r="L157" s="218"/>
      <c r="M157" s="219"/>
    </row>
    <row r="158" spans="8:13" s="1" customFormat="1" ht="14.25" customHeight="1" thickBot="1">
      <c r="H158" s="182" t="s">
        <v>64</v>
      </c>
      <c r="I158" s="183"/>
      <c r="J158" s="183"/>
      <c r="K158" s="183" t="s">
        <v>65</v>
      </c>
      <c r="L158" s="183"/>
      <c r="M158" s="184"/>
    </row>
    <row r="159" spans="8:13" s="1" customFormat="1" ht="14.25">
      <c r="H159" s="32"/>
      <c r="I159" s="32"/>
      <c r="J159" s="32"/>
      <c r="K159" s="32"/>
      <c r="L159" s="32"/>
      <c r="M159" s="32"/>
    </row>
    <row r="160" spans="1:10" s="1" customFormat="1" ht="12.75" customHeight="1">
      <c r="A160" s="181" t="s">
        <v>90</v>
      </c>
      <c r="B160" s="181"/>
      <c r="C160" s="181"/>
      <c r="D160" s="181"/>
      <c r="E160" s="181"/>
      <c r="F160" s="181"/>
      <c r="G160" s="181"/>
      <c r="H160" s="181"/>
      <c r="I160" s="181"/>
      <c r="J160" s="181"/>
    </row>
    <row r="161" spans="1:13" s="70" customFormat="1" ht="12.75">
      <c r="A161" s="74"/>
      <c r="B161" s="74"/>
      <c r="C161" s="75"/>
      <c r="D161" s="74"/>
      <c r="E161" s="74"/>
      <c r="F161" s="74"/>
      <c r="G161" s="74"/>
      <c r="H161" s="74"/>
      <c r="I161" s="74"/>
      <c r="J161" s="74"/>
      <c r="K161" s="76"/>
      <c r="L161" s="74"/>
      <c r="M161" s="74"/>
    </row>
    <row r="162" spans="1:13" ht="12.75" customHeight="1">
      <c r="A162" s="189" t="s">
        <v>19</v>
      </c>
      <c r="B162" s="189"/>
      <c r="C162" s="189"/>
      <c r="D162" s="189"/>
      <c r="E162" s="189"/>
      <c r="F162" s="189"/>
      <c r="G162" s="189"/>
      <c r="H162" s="189"/>
      <c r="I162" s="189"/>
      <c r="J162" s="189"/>
      <c r="K162" s="189"/>
      <c r="L162" s="189"/>
      <c r="M162" s="189"/>
    </row>
    <row r="163" spans="1:13" ht="12.75" customHeight="1">
      <c r="A163" s="189"/>
      <c r="B163" s="189"/>
      <c r="C163" s="189"/>
      <c r="D163" s="189"/>
      <c r="E163" s="189"/>
      <c r="F163" s="189"/>
      <c r="G163" s="189"/>
      <c r="H163" s="189"/>
      <c r="I163" s="189"/>
      <c r="J163" s="189"/>
      <c r="K163" s="189"/>
      <c r="L163" s="189"/>
      <c r="M163" s="189"/>
    </row>
    <row r="164" ht="13.5" thickBot="1"/>
    <row r="165" spans="1:13" ht="12.75" customHeight="1" thickBot="1">
      <c r="A165" s="201" t="s">
        <v>117</v>
      </c>
      <c r="B165" s="186"/>
      <c r="C165" s="186"/>
      <c r="D165" s="186"/>
      <c r="E165" s="186"/>
      <c r="F165" s="186"/>
      <c r="G165" s="186"/>
      <c r="H165" s="186"/>
      <c r="I165" s="186"/>
      <c r="J165" s="186"/>
      <c r="K165" s="186"/>
      <c r="L165" s="187"/>
      <c r="M165" s="57"/>
    </row>
    <row r="166" spans="1:13" s="52" customFormat="1" ht="65.25">
      <c r="A166" s="33"/>
      <c r="B166" s="49" t="s">
        <v>0</v>
      </c>
      <c r="C166" s="50" t="s">
        <v>1</v>
      </c>
      <c r="D166" s="50" t="s">
        <v>2</v>
      </c>
      <c r="E166" s="3" t="s">
        <v>75</v>
      </c>
      <c r="F166" s="3" t="s">
        <v>76</v>
      </c>
      <c r="G166" s="3" t="s">
        <v>77</v>
      </c>
      <c r="H166" s="2" t="s">
        <v>78</v>
      </c>
      <c r="I166" s="3" t="s">
        <v>91</v>
      </c>
      <c r="J166" s="50" t="s">
        <v>84</v>
      </c>
      <c r="K166" s="50" t="s">
        <v>79</v>
      </c>
      <c r="L166" s="50" t="s">
        <v>80</v>
      </c>
      <c r="M166" s="51" t="s">
        <v>72</v>
      </c>
    </row>
    <row r="167" spans="1:13" ht="12.75">
      <c r="A167" s="33" t="s">
        <v>15</v>
      </c>
      <c r="B167" s="54">
        <v>0.4</v>
      </c>
      <c r="C167" s="54">
        <f>B167*2.5</f>
        <v>1</v>
      </c>
      <c r="D167" s="54">
        <f>(C167/100)*30</f>
        <v>0.3</v>
      </c>
      <c r="E167" s="54">
        <f>D167/2*100</f>
        <v>15</v>
      </c>
      <c r="F167" s="54">
        <f>D167/3*100</f>
        <v>10</v>
      </c>
      <c r="G167" s="54">
        <f>D167/5*100</f>
        <v>6</v>
      </c>
      <c r="H167" s="54">
        <f>D167/6*100</f>
        <v>5</v>
      </c>
      <c r="I167" s="54">
        <v>6</v>
      </c>
      <c r="J167" s="63">
        <v>1</v>
      </c>
      <c r="K167" s="53">
        <v>2</v>
      </c>
      <c r="L167" s="53">
        <v>1</v>
      </c>
      <c r="M167" s="55">
        <v>38958</v>
      </c>
    </row>
    <row r="168" spans="1:13" ht="12.75">
      <c r="A168" s="33" t="s">
        <v>16</v>
      </c>
      <c r="B168" s="54">
        <v>0.4</v>
      </c>
      <c r="C168" s="54">
        <f>B168*2.5</f>
        <v>1</v>
      </c>
      <c r="D168" s="54">
        <f>(C168/100)*30</f>
        <v>0.3</v>
      </c>
      <c r="E168" s="54">
        <f>D168/2*100</f>
        <v>15</v>
      </c>
      <c r="F168" s="54">
        <f>D168/3*100</f>
        <v>10</v>
      </c>
      <c r="G168" s="54">
        <f>D168/5*100</f>
        <v>6</v>
      </c>
      <c r="H168" s="54">
        <f>D168/6*100</f>
        <v>5</v>
      </c>
      <c r="I168" s="54">
        <v>6</v>
      </c>
      <c r="J168" s="63">
        <v>1</v>
      </c>
      <c r="K168" s="53">
        <v>2</v>
      </c>
      <c r="L168" s="53">
        <v>1</v>
      </c>
      <c r="M168" s="55">
        <v>38961</v>
      </c>
    </row>
    <row r="169" spans="1:13" ht="12.75">
      <c r="A169" s="33" t="s">
        <v>17</v>
      </c>
      <c r="B169" s="54">
        <v>0.4</v>
      </c>
      <c r="C169" s="54">
        <f>B169*2.5</f>
        <v>1</v>
      </c>
      <c r="D169" s="54">
        <f>(C169/100)*30</f>
        <v>0.3</v>
      </c>
      <c r="E169" s="54">
        <f>D169/2*100</f>
        <v>15</v>
      </c>
      <c r="F169" s="54">
        <f>D169/3*100</f>
        <v>10</v>
      </c>
      <c r="G169" s="54">
        <f>D169/5*100</f>
        <v>6</v>
      </c>
      <c r="H169" s="54">
        <f>D169/6*100</f>
        <v>5</v>
      </c>
      <c r="I169" s="54">
        <v>6</v>
      </c>
      <c r="J169" s="63">
        <v>1</v>
      </c>
      <c r="K169" s="53">
        <v>2</v>
      </c>
      <c r="L169" s="53">
        <v>1</v>
      </c>
      <c r="M169" s="55">
        <v>38958</v>
      </c>
    </row>
    <row r="170" spans="1:13" ht="12.75">
      <c r="A170" s="33" t="s">
        <v>6</v>
      </c>
      <c r="B170" s="53" t="s">
        <v>25</v>
      </c>
      <c r="C170" s="54">
        <v>1.3</v>
      </c>
      <c r="D170" s="54">
        <f>(C170/100)*30</f>
        <v>0.39</v>
      </c>
      <c r="E170" s="54">
        <f>D170/2*100</f>
        <v>19.5</v>
      </c>
      <c r="F170" s="54">
        <f>D170/3*100</f>
        <v>13</v>
      </c>
      <c r="G170" s="54">
        <f>D170/5*100</f>
        <v>7.8</v>
      </c>
      <c r="H170" s="54">
        <f>D170/6*100</f>
        <v>6.5</v>
      </c>
      <c r="I170" s="54">
        <v>7.8</v>
      </c>
      <c r="J170" s="63">
        <v>4</v>
      </c>
      <c r="K170" s="53">
        <v>2</v>
      </c>
      <c r="L170" s="53">
        <v>2</v>
      </c>
      <c r="M170" s="55">
        <v>38958</v>
      </c>
    </row>
    <row r="171" spans="1:13" ht="12.75">
      <c r="A171" s="33" t="s">
        <v>9</v>
      </c>
      <c r="B171" s="54">
        <v>0.623</v>
      </c>
      <c r="C171" s="54">
        <f>B171*2.5</f>
        <v>1.5575</v>
      </c>
      <c r="D171" s="54">
        <f>(C171/100)*30</f>
        <v>0.46725</v>
      </c>
      <c r="E171" s="54">
        <f>D171/2*100</f>
        <v>23.3625</v>
      </c>
      <c r="F171" s="54">
        <f>D171/3*100</f>
        <v>15.575</v>
      </c>
      <c r="G171" s="54">
        <f>D171/5*100</f>
        <v>9.345</v>
      </c>
      <c r="H171" s="54">
        <f>D171/6*100</f>
        <v>7.7875</v>
      </c>
      <c r="I171" s="54">
        <v>9.345</v>
      </c>
      <c r="J171" s="63">
        <v>5</v>
      </c>
      <c r="K171" s="53">
        <v>2</v>
      </c>
      <c r="L171" s="53">
        <v>1</v>
      </c>
      <c r="M171" s="55">
        <v>38966</v>
      </c>
    </row>
    <row r="172" spans="1:13" s="70" customFormat="1" ht="51.75" thickBot="1">
      <c r="A172" s="56" t="s">
        <v>7</v>
      </c>
      <c r="B172" s="68"/>
      <c r="C172" s="71">
        <v>0.5575</v>
      </c>
      <c r="D172" s="71">
        <v>0.5575</v>
      </c>
      <c r="E172" s="68"/>
      <c r="F172" s="68"/>
      <c r="G172" s="68"/>
      <c r="H172" s="68"/>
      <c r="I172" s="68"/>
      <c r="J172" s="68"/>
      <c r="K172" s="68"/>
      <c r="L172" s="67"/>
      <c r="M172" s="69"/>
    </row>
    <row r="173" spans="1:13" ht="12.75">
      <c r="A173" s="17"/>
      <c r="B173" s="59"/>
      <c r="C173" s="58"/>
      <c r="D173" s="59"/>
      <c r="E173" s="59"/>
      <c r="F173" s="59"/>
      <c r="G173" s="59"/>
      <c r="H173" s="59"/>
      <c r="I173" s="59"/>
      <c r="J173" s="59"/>
      <c r="K173" s="59"/>
      <c r="L173" s="57"/>
      <c r="M173" s="57"/>
    </row>
    <row r="174" spans="1:13" ht="12.75" customHeight="1">
      <c r="A174" s="185" t="s">
        <v>74</v>
      </c>
      <c r="B174" s="185"/>
      <c r="C174" s="185"/>
      <c r="D174" s="185"/>
      <c r="E174" s="185"/>
      <c r="F174" s="185"/>
      <c r="G174" s="185"/>
      <c r="H174" s="185"/>
      <c r="I174" s="185"/>
      <c r="J174" s="185"/>
      <c r="K174" s="185"/>
      <c r="L174" s="185"/>
      <c r="M174" s="185"/>
    </row>
    <row r="175" spans="1:13" ht="12.75">
      <c r="A175" s="61"/>
      <c r="B175" s="61"/>
      <c r="C175" s="61"/>
      <c r="D175" s="61"/>
      <c r="E175" s="61"/>
      <c r="F175" s="61"/>
      <c r="G175" s="61"/>
      <c r="H175" s="61"/>
      <c r="I175" s="61"/>
      <c r="J175" s="61"/>
      <c r="K175" s="61"/>
      <c r="L175" s="61"/>
      <c r="M175" s="61"/>
    </row>
    <row r="176" spans="1:13" ht="38.25" customHeight="1">
      <c r="A176" s="204" t="s">
        <v>121</v>
      </c>
      <c r="B176" s="204"/>
      <c r="C176" s="204"/>
      <c r="D176" s="204"/>
      <c r="E176" s="204"/>
      <c r="F176" s="204"/>
      <c r="G176" s="204"/>
      <c r="H176" s="204"/>
      <c r="I176" s="204"/>
      <c r="J176" s="204"/>
      <c r="K176" s="204"/>
      <c r="L176" s="204"/>
      <c r="M176" s="204"/>
    </row>
    <row r="177" ht="13.5" thickBot="1"/>
    <row r="178" spans="1:13" s="1" customFormat="1" ht="25.5" customHeight="1">
      <c r="A178" s="229" t="s">
        <v>126</v>
      </c>
      <c r="B178" s="230"/>
      <c r="C178" s="230"/>
      <c r="D178" s="230"/>
      <c r="E178" s="230"/>
      <c r="F178" s="231"/>
      <c r="H178" s="232" t="s">
        <v>122</v>
      </c>
      <c r="I178" s="233"/>
      <c r="J178" s="233"/>
      <c r="K178" s="233"/>
      <c r="L178" s="233"/>
      <c r="M178" s="234"/>
    </row>
    <row r="179" spans="1:13" s="1" customFormat="1" ht="12.75" customHeight="1">
      <c r="A179" s="223" t="s">
        <v>55</v>
      </c>
      <c r="B179" s="224"/>
      <c r="C179" s="224"/>
      <c r="D179" s="224"/>
      <c r="E179" s="224"/>
      <c r="F179" s="225"/>
      <c r="H179" s="226" t="s">
        <v>56</v>
      </c>
      <c r="I179" s="227"/>
      <c r="J179" s="227"/>
      <c r="K179" s="227" t="s">
        <v>57</v>
      </c>
      <c r="L179" s="227"/>
      <c r="M179" s="228"/>
    </row>
    <row r="180" spans="1:13" s="1" customFormat="1" ht="12.75" customHeight="1">
      <c r="A180" s="223" t="s">
        <v>81</v>
      </c>
      <c r="B180" s="224"/>
      <c r="C180" s="224"/>
      <c r="D180" s="224"/>
      <c r="E180" s="224"/>
      <c r="F180" s="225"/>
      <c r="H180" s="217" t="s">
        <v>58</v>
      </c>
      <c r="I180" s="218"/>
      <c r="J180" s="218"/>
      <c r="K180" s="218" t="s">
        <v>59</v>
      </c>
      <c r="L180" s="218"/>
      <c r="M180" s="219"/>
    </row>
    <row r="181" spans="1:13" s="1" customFormat="1" ht="24.75" customHeight="1">
      <c r="A181" s="214" t="s">
        <v>92</v>
      </c>
      <c r="B181" s="215"/>
      <c r="C181" s="215"/>
      <c r="D181" s="215"/>
      <c r="E181" s="215"/>
      <c r="F181" s="216"/>
      <c r="H181" s="217" t="s">
        <v>60</v>
      </c>
      <c r="I181" s="218"/>
      <c r="J181" s="218"/>
      <c r="K181" s="218" t="s">
        <v>61</v>
      </c>
      <c r="L181" s="218"/>
      <c r="M181" s="219"/>
    </row>
    <row r="182" spans="1:13" s="1" customFormat="1" ht="12.75" customHeight="1" thickBot="1">
      <c r="A182" s="220" t="s">
        <v>82</v>
      </c>
      <c r="B182" s="221"/>
      <c r="C182" s="221"/>
      <c r="D182" s="221"/>
      <c r="E182" s="221"/>
      <c r="F182" s="222"/>
      <c r="H182" s="217" t="s">
        <v>62</v>
      </c>
      <c r="I182" s="218"/>
      <c r="J182" s="218"/>
      <c r="K182" s="218" t="s">
        <v>63</v>
      </c>
      <c r="L182" s="218"/>
      <c r="M182" s="219"/>
    </row>
    <row r="183" spans="8:13" s="1" customFormat="1" ht="14.25" customHeight="1" thickBot="1">
      <c r="H183" s="182" t="s">
        <v>64</v>
      </c>
      <c r="I183" s="183"/>
      <c r="J183" s="183"/>
      <c r="K183" s="183" t="s">
        <v>65</v>
      </c>
      <c r="L183" s="183"/>
      <c r="M183" s="184"/>
    </row>
    <row r="184" s="1" customFormat="1" ht="12.75"/>
    <row r="185" spans="1:10" s="1" customFormat="1" ht="12.75" customHeight="1">
      <c r="A185" s="181" t="s">
        <v>90</v>
      </c>
      <c r="B185" s="181"/>
      <c r="C185" s="181"/>
      <c r="D185" s="181"/>
      <c r="E185" s="181"/>
      <c r="F185" s="181"/>
      <c r="G185" s="181"/>
      <c r="H185" s="181"/>
      <c r="I185" s="181"/>
      <c r="J185" s="181"/>
    </row>
    <row r="186" s="1" customFormat="1" ht="12.75"/>
    <row r="187" s="1" customFormat="1" ht="12.75"/>
    <row r="188" s="1" customFormat="1" ht="12.75"/>
    <row r="189" s="1" customFormat="1" ht="12.75"/>
  </sheetData>
  <mergeCells count="149">
    <mergeCell ref="A19:F19"/>
    <mergeCell ref="K183:M183"/>
    <mergeCell ref="A109:F109"/>
    <mergeCell ref="A75:F75"/>
    <mergeCell ref="A4:L4"/>
    <mergeCell ref="A28:M28"/>
    <mergeCell ref="A55:M55"/>
    <mergeCell ref="A25:M26"/>
    <mergeCell ref="A39:M39"/>
    <mergeCell ref="A41:M41"/>
    <mergeCell ref="K20:M20"/>
    <mergeCell ref="K17:M17"/>
    <mergeCell ref="A185:J185"/>
    <mergeCell ref="A43:F43"/>
    <mergeCell ref="H43:M43"/>
    <mergeCell ref="A138:J138"/>
    <mergeCell ref="A160:J160"/>
    <mergeCell ref="A44:F44"/>
    <mergeCell ref="H44:J44"/>
    <mergeCell ref="K44:M44"/>
    <mergeCell ref="A45:F45"/>
    <mergeCell ref="H183:J183"/>
    <mergeCell ref="A1:M2"/>
    <mergeCell ref="A12:M12"/>
    <mergeCell ref="A14:M14"/>
    <mergeCell ref="A23:J23"/>
    <mergeCell ref="H19:J19"/>
    <mergeCell ref="A16:F16"/>
    <mergeCell ref="H16:M16"/>
    <mergeCell ref="A17:F17"/>
    <mergeCell ref="H17:J17"/>
    <mergeCell ref="K180:M180"/>
    <mergeCell ref="K181:M181"/>
    <mergeCell ref="H179:J179"/>
    <mergeCell ref="A182:F182"/>
    <mergeCell ref="K182:M182"/>
    <mergeCell ref="H180:J180"/>
    <mergeCell ref="H181:J181"/>
    <mergeCell ref="H182:J182"/>
    <mergeCell ref="A178:F178"/>
    <mergeCell ref="A179:F179"/>
    <mergeCell ref="A180:F180"/>
    <mergeCell ref="A181:F181"/>
    <mergeCell ref="H178:M178"/>
    <mergeCell ref="K179:M179"/>
    <mergeCell ref="A18:F18"/>
    <mergeCell ref="H18:J18"/>
    <mergeCell ref="K18:M18"/>
    <mergeCell ref="H21:J21"/>
    <mergeCell ref="K21:M21"/>
    <mergeCell ref="K19:M19"/>
    <mergeCell ref="A20:F20"/>
    <mergeCell ref="H20:J20"/>
    <mergeCell ref="H45:J45"/>
    <mergeCell ref="K45:M45"/>
    <mergeCell ref="A71:F71"/>
    <mergeCell ref="H71:J71"/>
    <mergeCell ref="K71:M71"/>
    <mergeCell ref="A46:F46"/>
    <mergeCell ref="H46:J46"/>
    <mergeCell ref="K46:M46"/>
    <mergeCell ref="A47:F47"/>
    <mergeCell ref="H47:J47"/>
    <mergeCell ref="H69:M69"/>
    <mergeCell ref="K47:M47"/>
    <mergeCell ref="A50:J50"/>
    <mergeCell ref="H48:J48"/>
    <mergeCell ref="K48:M48"/>
    <mergeCell ref="A79:M80"/>
    <mergeCell ref="A77:J77"/>
    <mergeCell ref="A82:L82"/>
    <mergeCell ref="A52:M53"/>
    <mergeCell ref="A70:F70"/>
    <mergeCell ref="H70:J70"/>
    <mergeCell ref="K70:M70"/>
    <mergeCell ref="A65:M65"/>
    <mergeCell ref="A67:M67"/>
    <mergeCell ref="A69:F69"/>
    <mergeCell ref="A73:F73"/>
    <mergeCell ref="H73:J73"/>
    <mergeCell ref="K73:M73"/>
    <mergeCell ref="H74:J74"/>
    <mergeCell ref="K74:M74"/>
    <mergeCell ref="A72:F72"/>
    <mergeCell ref="H72:J72"/>
    <mergeCell ref="K72:M72"/>
    <mergeCell ref="A104:F104"/>
    <mergeCell ref="H104:J104"/>
    <mergeCell ref="K104:M104"/>
    <mergeCell ref="A99:M99"/>
    <mergeCell ref="A101:M101"/>
    <mergeCell ref="A103:F103"/>
    <mergeCell ref="H103:M103"/>
    <mergeCell ref="A105:F105"/>
    <mergeCell ref="H105:J105"/>
    <mergeCell ref="K105:M105"/>
    <mergeCell ref="A106:F106"/>
    <mergeCell ref="H106:J106"/>
    <mergeCell ref="K106:M106"/>
    <mergeCell ref="A107:F107"/>
    <mergeCell ref="H107:J107"/>
    <mergeCell ref="K107:M107"/>
    <mergeCell ref="H108:J108"/>
    <mergeCell ref="K108:M108"/>
    <mergeCell ref="A113:M114"/>
    <mergeCell ref="A127:M127"/>
    <mergeCell ref="A111:J111"/>
    <mergeCell ref="A116:L116"/>
    <mergeCell ref="A129:M129"/>
    <mergeCell ref="A131:F131"/>
    <mergeCell ref="H131:M131"/>
    <mergeCell ref="A132:F132"/>
    <mergeCell ref="H132:J132"/>
    <mergeCell ref="K132:M132"/>
    <mergeCell ref="A133:F133"/>
    <mergeCell ref="H133:J133"/>
    <mergeCell ref="K133:M133"/>
    <mergeCell ref="A134:F134"/>
    <mergeCell ref="H134:J134"/>
    <mergeCell ref="K134:M134"/>
    <mergeCell ref="A135:F135"/>
    <mergeCell ref="H135:J135"/>
    <mergeCell ref="K135:M135"/>
    <mergeCell ref="H136:J136"/>
    <mergeCell ref="K136:M136"/>
    <mergeCell ref="A140:M141"/>
    <mergeCell ref="A149:M149"/>
    <mergeCell ref="A151:M151"/>
    <mergeCell ref="A153:F153"/>
    <mergeCell ref="H153:M153"/>
    <mergeCell ref="A143:L143"/>
    <mergeCell ref="A154:F154"/>
    <mergeCell ref="H154:J154"/>
    <mergeCell ref="K154:M154"/>
    <mergeCell ref="A155:F155"/>
    <mergeCell ref="H155:J155"/>
    <mergeCell ref="K155:M155"/>
    <mergeCell ref="A156:F156"/>
    <mergeCell ref="H156:J156"/>
    <mergeCell ref="K156:M156"/>
    <mergeCell ref="A157:F157"/>
    <mergeCell ref="H157:J157"/>
    <mergeCell ref="K157:M157"/>
    <mergeCell ref="A176:M176"/>
    <mergeCell ref="H158:J158"/>
    <mergeCell ref="K158:M158"/>
    <mergeCell ref="A162:M163"/>
    <mergeCell ref="A174:M174"/>
    <mergeCell ref="A165:L165"/>
  </mergeCells>
  <printOptions/>
  <pageMargins left="0.75" right="0.75" top="1" bottom="1" header="0.5" footer="0.5"/>
  <pageSetup horizontalDpi="600" verticalDpi="600" orientation="landscape" paperSize="9" scale="80" r:id="rId1"/>
  <rowBreaks count="6" manualBreakCount="6">
    <brk id="24" max="255" man="1"/>
    <brk id="51" max="255" man="1"/>
    <brk id="78" max="255" man="1"/>
    <brk id="112" max="255" man="1"/>
    <brk id="139" max="255" man="1"/>
    <brk id="161" max="255" man="1"/>
  </rowBreaks>
</worksheet>
</file>

<file path=xl/worksheets/sheet3.xml><?xml version="1.0" encoding="utf-8"?>
<worksheet xmlns="http://schemas.openxmlformats.org/spreadsheetml/2006/main" xmlns:r="http://schemas.openxmlformats.org/officeDocument/2006/relationships">
  <dimension ref="A1:M158"/>
  <sheetViews>
    <sheetView workbookViewId="0" topLeftCell="A1">
      <selection activeCell="B109" sqref="B109"/>
    </sheetView>
  </sheetViews>
  <sheetFormatPr defaultColWidth="9.140625" defaultRowHeight="12.75"/>
  <cols>
    <col min="1" max="1" width="12.7109375" style="15" customWidth="1"/>
    <col min="2" max="2" width="11.7109375" style="15" bestFit="1" customWidth="1"/>
    <col min="3" max="3" width="11.57421875" style="15" bestFit="1" customWidth="1"/>
    <col min="4" max="4" width="9.57421875" style="15" bestFit="1" customWidth="1"/>
    <col min="5" max="6" width="12.57421875" style="15" customWidth="1"/>
    <col min="7" max="7" width="12.7109375" style="15" customWidth="1"/>
    <col min="8" max="8" width="12.28125" style="15" customWidth="1"/>
    <col min="9" max="9" width="12.57421875" style="15" customWidth="1"/>
    <col min="10" max="10" width="10.57421875" style="15" customWidth="1"/>
    <col min="11" max="12" width="11.140625" style="15" customWidth="1"/>
    <col min="13" max="13" width="11.28125" style="15" customWidth="1"/>
    <col min="14" max="16384" width="9.140625" style="15" customWidth="1"/>
  </cols>
  <sheetData>
    <row r="1" spans="1:13" ht="12.75" customHeight="1">
      <c r="A1" s="244" t="s">
        <v>45</v>
      </c>
      <c r="B1" s="244"/>
      <c r="C1" s="244"/>
      <c r="D1" s="244"/>
      <c r="E1" s="244"/>
      <c r="F1" s="244"/>
      <c r="G1" s="244"/>
      <c r="H1" s="244"/>
      <c r="I1" s="244"/>
      <c r="J1" s="244"/>
      <c r="K1" s="244"/>
      <c r="L1" s="244"/>
      <c r="M1" s="244"/>
    </row>
    <row r="2" spans="1:13" ht="12.75" customHeight="1">
      <c r="A2" s="244"/>
      <c r="B2" s="244"/>
      <c r="C2" s="244"/>
      <c r="D2" s="244"/>
      <c r="E2" s="244"/>
      <c r="F2" s="244"/>
      <c r="G2" s="244"/>
      <c r="H2" s="244"/>
      <c r="I2" s="244"/>
      <c r="J2" s="244"/>
      <c r="K2" s="244"/>
      <c r="L2" s="244"/>
      <c r="M2" s="244"/>
    </row>
    <row r="3" ht="13.5" thickBot="1"/>
    <row r="4" spans="1:13" ht="13.5" customHeight="1" thickTop="1">
      <c r="A4" s="271" t="s">
        <v>111</v>
      </c>
      <c r="B4" s="272"/>
      <c r="C4" s="272"/>
      <c r="D4" s="272"/>
      <c r="E4" s="272"/>
      <c r="F4" s="272"/>
      <c r="G4" s="272"/>
      <c r="H4" s="272"/>
      <c r="I4" s="272"/>
      <c r="J4" s="272"/>
      <c r="K4" s="272"/>
      <c r="L4" s="272"/>
      <c r="M4" s="273"/>
    </row>
    <row r="5" spans="1:13" ht="78">
      <c r="A5" s="22" t="s">
        <v>66</v>
      </c>
      <c r="B5" s="49" t="s">
        <v>0</v>
      </c>
      <c r="C5" s="50" t="s">
        <v>1</v>
      </c>
      <c r="D5" s="50" t="s">
        <v>2</v>
      </c>
      <c r="E5" s="36" t="s">
        <v>75</v>
      </c>
      <c r="F5" s="36" t="s">
        <v>76</v>
      </c>
      <c r="G5" s="36" t="s">
        <v>77</v>
      </c>
      <c r="H5" s="36" t="s">
        <v>78</v>
      </c>
      <c r="I5" s="36" t="s">
        <v>91</v>
      </c>
      <c r="J5" s="50" t="s">
        <v>84</v>
      </c>
      <c r="K5" s="50" t="s">
        <v>68</v>
      </c>
      <c r="L5" s="50" t="s">
        <v>69</v>
      </c>
      <c r="M5" s="142" t="s">
        <v>72</v>
      </c>
    </row>
    <row r="6" spans="1:13" ht="12.75">
      <c r="A6" s="22" t="s">
        <v>35</v>
      </c>
      <c r="B6" s="143">
        <f>(0.08/31)*100</f>
        <v>0.25806451612903225</v>
      </c>
      <c r="C6" s="13">
        <f aca="true" t="shared" si="0" ref="C6:C19">B6*2.5</f>
        <v>0.6451612903225806</v>
      </c>
      <c r="D6" s="13">
        <f aca="true" t="shared" si="1" ref="D6:D19">(C6/100)*30</f>
        <v>0.1935483870967742</v>
      </c>
      <c r="E6" s="14">
        <f aca="true" t="shared" si="2" ref="E6:E19">D6/2*100</f>
        <v>9.67741935483871</v>
      </c>
      <c r="F6" s="14">
        <f aca="true" t="shared" si="3" ref="F6:F19">D6/3*100</f>
        <v>6.451612903225806</v>
      </c>
      <c r="G6" s="14">
        <f aca="true" t="shared" si="4" ref="G6:G19">D6/5*100</f>
        <v>3.870967741935484</v>
      </c>
      <c r="H6" s="14">
        <f aca="true" t="shared" si="5" ref="H6:H19">D6/6*100</f>
        <v>3.225806451612903</v>
      </c>
      <c r="I6" s="14">
        <v>3.870967741935484</v>
      </c>
      <c r="J6" s="16">
        <v>1</v>
      </c>
      <c r="K6" s="16">
        <v>1</v>
      </c>
      <c r="L6" s="16">
        <v>1</v>
      </c>
      <c r="M6" s="79">
        <v>40083</v>
      </c>
    </row>
    <row r="7" spans="1:13" ht="12.75">
      <c r="A7" s="22" t="s">
        <v>4</v>
      </c>
      <c r="B7" s="144">
        <v>0.38</v>
      </c>
      <c r="C7" s="16">
        <f t="shared" si="0"/>
        <v>0.95</v>
      </c>
      <c r="D7" s="13">
        <f t="shared" si="1"/>
        <v>0.285</v>
      </c>
      <c r="E7" s="14">
        <f t="shared" si="2"/>
        <v>14.249999999999998</v>
      </c>
      <c r="F7" s="14">
        <f t="shared" si="3"/>
        <v>9.499999999999998</v>
      </c>
      <c r="G7" s="14">
        <f t="shared" si="4"/>
        <v>5.699999999999999</v>
      </c>
      <c r="H7" s="14">
        <f t="shared" si="5"/>
        <v>4.749999999999999</v>
      </c>
      <c r="I7" s="14">
        <v>5.7</v>
      </c>
      <c r="J7" s="16">
        <v>2</v>
      </c>
      <c r="K7" s="16">
        <v>2</v>
      </c>
      <c r="L7" s="16">
        <v>1</v>
      </c>
      <c r="M7" s="79">
        <v>38868</v>
      </c>
    </row>
    <row r="8" spans="1:13" ht="12.75">
      <c r="A8" s="22" t="s">
        <v>32</v>
      </c>
      <c r="B8" s="144">
        <v>0.8</v>
      </c>
      <c r="C8" s="13">
        <f t="shared" si="0"/>
        <v>2</v>
      </c>
      <c r="D8" s="13">
        <f t="shared" si="1"/>
        <v>0.6</v>
      </c>
      <c r="E8" s="14">
        <f t="shared" si="2"/>
        <v>30</v>
      </c>
      <c r="F8" s="14">
        <f t="shared" si="3"/>
        <v>20</v>
      </c>
      <c r="G8" s="14">
        <f t="shared" si="4"/>
        <v>12</v>
      </c>
      <c r="H8" s="14">
        <f t="shared" si="5"/>
        <v>10</v>
      </c>
      <c r="I8" s="14">
        <v>12</v>
      </c>
      <c r="J8" s="16">
        <v>3</v>
      </c>
      <c r="K8" s="16">
        <v>2</v>
      </c>
      <c r="L8" s="16">
        <v>1</v>
      </c>
      <c r="M8" s="79">
        <v>38869</v>
      </c>
    </row>
    <row r="9" spans="1:13" ht="12.75">
      <c r="A9" s="22" t="s">
        <v>41</v>
      </c>
      <c r="B9" s="144">
        <v>0.8</v>
      </c>
      <c r="C9" s="13">
        <f t="shared" si="0"/>
        <v>2</v>
      </c>
      <c r="D9" s="13">
        <f t="shared" si="1"/>
        <v>0.6</v>
      </c>
      <c r="E9" s="14">
        <f t="shared" si="2"/>
        <v>30</v>
      </c>
      <c r="F9" s="14">
        <f t="shared" si="3"/>
        <v>20</v>
      </c>
      <c r="G9" s="14">
        <f t="shared" si="4"/>
        <v>12</v>
      </c>
      <c r="H9" s="14">
        <f t="shared" si="5"/>
        <v>10</v>
      </c>
      <c r="I9" s="14">
        <v>12</v>
      </c>
      <c r="J9" s="16">
        <v>3</v>
      </c>
      <c r="K9" s="16">
        <v>2</v>
      </c>
      <c r="L9" s="16">
        <v>1</v>
      </c>
      <c r="M9" s="79">
        <v>38869</v>
      </c>
    </row>
    <row r="10" spans="1:13" ht="12.75">
      <c r="A10" s="22" t="s">
        <v>3</v>
      </c>
      <c r="B10" s="144">
        <v>0.8</v>
      </c>
      <c r="C10" s="13">
        <f t="shared" si="0"/>
        <v>2</v>
      </c>
      <c r="D10" s="13">
        <f t="shared" si="1"/>
        <v>0.6</v>
      </c>
      <c r="E10" s="14">
        <f t="shared" si="2"/>
        <v>30</v>
      </c>
      <c r="F10" s="14">
        <f t="shared" si="3"/>
        <v>20</v>
      </c>
      <c r="G10" s="14">
        <f t="shared" si="4"/>
        <v>12</v>
      </c>
      <c r="H10" s="14">
        <f t="shared" si="5"/>
        <v>10</v>
      </c>
      <c r="I10" s="14">
        <v>12</v>
      </c>
      <c r="J10" s="16">
        <v>3</v>
      </c>
      <c r="K10" s="16">
        <v>2</v>
      </c>
      <c r="L10" s="16">
        <v>1</v>
      </c>
      <c r="M10" s="79">
        <v>38869</v>
      </c>
    </row>
    <row r="11" spans="1:13" ht="12.75">
      <c r="A11" s="22" t="s">
        <v>42</v>
      </c>
      <c r="B11" s="144">
        <v>0.8</v>
      </c>
      <c r="C11" s="13">
        <f t="shared" si="0"/>
        <v>2</v>
      </c>
      <c r="D11" s="13">
        <f t="shared" si="1"/>
        <v>0.6</v>
      </c>
      <c r="E11" s="14">
        <f t="shared" si="2"/>
        <v>30</v>
      </c>
      <c r="F11" s="14">
        <f t="shared" si="3"/>
        <v>20</v>
      </c>
      <c r="G11" s="14">
        <f t="shared" si="4"/>
        <v>12</v>
      </c>
      <c r="H11" s="14">
        <f t="shared" si="5"/>
        <v>10</v>
      </c>
      <c r="I11" s="14">
        <v>12</v>
      </c>
      <c r="J11" s="16">
        <v>3</v>
      </c>
      <c r="K11" s="16">
        <v>2</v>
      </c>
      <c r="L11" s="16">
        <v>1</v>
      </c>
      <c r="M11" s="79">
        <v>38869</v>
      </c>
    </row>
    <row r="12" spans="1:13" ht="12.75">
      <c r="A12" s="22" t="s">
        <v>43</v>
      </c>
      <c r="B12" s="144">
        <v>0.8</v>
      </c>
      <c r="C12" s="13">
        <f t="shared" si="0"/>
        <v>2</v>
      </c>
      <c r="D12" s="13">
        <f t="shared" si="1"/>
        <v>0.6</v>
      </c>
      <c r="E12" s="14">
        <f t="shared" si="2"/>
        <v>30</v>
      </c>
      <c r="F12" s="14">
        <f t="shared" si="3"/>
        <v>20</v>
      </c>
      <c r="G12" s="14">
        <f t="shared" si="4"/>
        <v>12</v>
      </c>
      <c r="H12" s="14">
        <f t="shared" si="5"/>
        <v>10</v>
      </c>
      <c r="I12" s="14">
        <v>12</v>
      </c>
      <c r="J12" s="16">
        <v>3</v>
      </c>
      <c r="K12" s="16">
        <v>2</v>
      </c>
      <c r="L12" s="16">
        <v>1</v>
      </c>
      <c r="M12" s="79">
        <v>38869</v>
      </c>
    </row>
    <row r="13" spans="1:13" ht="12.75">
      <c r="A13" s="22" t="s">
        <v>10</v>
      </c>
      <c r="B13" s="144">
        <v>0.84</v>
      </c>
      <c r="C13" s="13">
        <f t="shared" si="0"/>
        <v>2.1</v>
      </c>
      <c r="D13" s="13">
        <f t="shared" si="1"/>
        <v>0.63</v>
      </c>
      <c r="E13" s="14">
        <f t="shared" si="2"/>
        <v>31.5</v>
      </c>
      <c r="F13" s="14">
        <f t="shared" si="3"/>
        <v>21</v>
      </c>
      <c r="G13" s="14">
        <f t="shared" si="4"/>
        <v>12.6</v>
      </c>
      <c r="H13" s="14">
        <f t="shared" si="5"/>
        <v>10.5</v>
      </c>
      <c r="I13" s="14">
        <v>12.6</v>
      </c>
      <c r="J13" s="16">
        <v>8</v>
      </c>
      <c r="K13" s="16">
        <v>2</v>
      </c>
      <c r="L13" s="16">
        <v>1</v>
      </c>
      <c r="M13" s="79">
        <v>38869</v>
      </c>
    </row>
    <row r="14" spans="1:13" ht="12.75">
      <c r="A14" s="22" t="s">
        <v>16</v>
      </c>
      <c r="B14" s="144">
        <v>0.85</v>
      </c>
      <c r="C14" s="13">
        <f t="shared" si="0"/>
        <v>2.125</v>
      </c>
      <c r="D14" s="13">
        <f t="shared" si="1"/>
        <v>0.6375000000000001</v>
      </c>
      <c r="E14" s="14">
        <f t="shared" si="2"/>
        <v>31.875000000000004</v>
      </c>
      <c r="F14" s="14">
        <f t="shared" si="3"/>
        <v>21.250000000000004</v>
      </c>
      <c r="G14" s="14">
        <f t="shared" si="4"/>
        <v>12.75</v>
      </c>
      <c r="H14" s="14">
        <f t="shared" si="5"/>
        <v>10.625000000000002</v>
      </c>
      <c r="I14" s="14">
        <v>12.75</v>
      </c>
      <c r="J14" s="16">
        <v>9</v>
      </c>
      <c r="K14" s="16">
        <v>2</v>
      </c>
      <c r="L14" s="16">
        <v>1</v>
      </c>
      <c r="M14" s="79">
        <v>38869</v>
      </c>
    </row>
    <row r="15" spans="1:13" ht="12.75">
      <c r="A15" s="22" t="s">
        <v>27</v>
      </c>
      <c r="B15" s="144">
        <v>0.85</v>
      </c>
      <c r="C15" s="13">
        <f t="shared" si="0"/>
        <v>2.125</v>
      </c>
      <c r="D15" s="13">
        <f t="shared" si="1"/>
        <v>0.6375000000000001</v>
      </c>
      <c r="E15" s="14">
        <f t="shared" si="2"/>
        <v>31.875000000000004</v>
      </c>
      <c r="F15" s="14">
        <f t="shared" si="3"/>
        <v>21.250000000000004</v>
      </c>
      <c r="G15" s="14">
        <f t="shared" si="4"/>
        <v>12.75</v>
      </c>
      <c r="H15" s="14">
        <f t="shared" si="5"/>
        <v>10.625000000000002</v>
      </c>
      <c r="I15" s="14">
        <v>12.75</v>
      </c>
      <c r="J15" s="16">
        <v>9</v>
      </c>
      <c r="K15" s="16">
        <v>2</v>
      </c>
      <c r="L15" s="16">
        <v>1</v>
      </c>
      <c r="M15" s="79">
        <v>38868</v>
      </c>
    </row>
    <row r="16" spans="1:13" ht="12.75">
      <c r="A16" s="22" t="s">
        <v>30</v>
      </c>
      <c r="B16" s="144">
        <v>0.85</v>
      </c>
      <c r="C16" s="13">
        <f t="shared" si="0"/>
        <v>2.125</v>
      </c>
      <c r="D16" s="13">
        <f t="shared" si="1"/>
        <v>0.6375000000000001</v>
      </c>
      <c r="E16" s="14">
        <f t="shared" si="2"/>
        <v>31.875000000000004</v>
      </c>
      <c r="F16" s="14">
        <f t="shared" si="3"/>
        <v>21.250000000000004</v>
      </c>
      <c r="G16" s="14">
        <f t="shared" si="4"/>
        <v>12.75</v>
      </c>
      <c r="H16" s="14">
        <f t="shared" si="5"/>
        <v>10.625000000000002</v>
      </c>
      <c r="I16" s="14">
        <v>12.75</v>
      </c>
      <c r="J16" s="16">
        <v>9</v>
      </c>
      <c r="K16" s="16">
        <v>2</v>
      </c>
      <c r="L16" s="16">
        <v>1</v>
      </c>
      <c r="M16" s="79">
        <v>38868</v>
      </c>
    </row>
    <row r="17" spans="1:13" ht="12.75">
      <c r="A17" s="22" t="s">
        <v>34</v>
      </c>
      <c r="B17" s="143">
        <f>0.31/36*100</f>
        <v>0.8611111111111112</v>
      </c>
      <c r="C17" s="13">
        <f t="shared" si="0"/>
        <v>2.1527777777777777</v>
      </c>
      <c r="D17" s="13">
        <f t="shared" si="1"/>
        <v>0.6458333333333334</v>
      </c>
      <c r="E17" s="14">
        <f t="shared" si="2"/>
        <v>32.29166666666667</v>
      </c>
      <c r="F17" s="14">
        <f t="shared" si="3"/>
        <v>21.52777777777778</v>
      </c>
      <c r="G17" s="14">
        <f t="shared" si="4"/>
        <v>12.916666666666668</v>
      </c>
      <c r="H17" s="14">
        <f t="shared" si="5"/>
        <v>10.76388888888889</v>
      </c>
      <c r="I17" s="14">
        <v>12.916666666666668</v>
      </c>
      <c r="J17" s="16">
        <v>12</v>
      </c>
      <c r="K17" s="16">
        <v>1</v>
      </c>
      <c r="L17" s="16">
        <v>1</v>
      </c>
      <c r="M17" s="79">
        <v>38868</v>
      </c>
    </row>
    <row r="18" spans="1:13" ht="12.75">
      <c r="A18" s="22" t="s">
        <v>6</v>
      </c>
      <c r="B18" s="143">
        <v>0.9</v>
      </c>
      <c r="C18" s="16">
        <f t="shared" si="0"/>
        <v>2.25</v>
      </c>
      <c r="D18" s="13">
        <f t="shared" si="1"/>
        <v>0.6749999999999999</v>
      </c>
      <c r="E18" s="14">
        <f t="shared" si="2"/>
        <v>33.75</v>
      </c>
      <c r="F18" s="14">
        <f t="shared" si="3"/>
        <v>22.499999999999996</v>
      </c>
      <c r="G18" s="14">
        <f t="shared" si="4"/>
        <v>13.499999999999998</v>
      </c>
      <c r="H18" s="14">
        <f t="shared" si="5"/>
        <v>11.249999999999998</v>
      </c>
      <c r="I18" s="14">
        <v>13.5</v>
      </c>
      <c r="J18" s="16">
        <v>13</v>
      </c>
      <c r="K18" s="16">
        <v>2</v>
      </c>
      <c r="L18" s="16">
        <v>1</v>
      </c>
      <c r="M18" s="79">
        <v>38868</v>
      </c>
    </row>
    <row r="19" spans="1:13" ht="12.75">
      <c r="A19" s="22" t="s">
        <v>26</v>
      </c>
      <c r="B19" s="143">
        <v>0.9</v>
      </c>
      <c r="C19" s="16">
        <f t="shared" si="0"/>
        <v>2.25</v>
      </c>
      <c r="D19" s="13">
        <f t="shared" si="1"/>
        <v>0.6749999999999999</v>
      </c>
      <c r="E19" s="14">
        <f t="shared" si="2"/>
        <v>33.75</v>
      </c>
      <c r="F19" s="14">
        <f t="shared" si="3"/>
        <v>22.499999999999996</v>
      </c>
      <c r="G19" s="14">
        <f t="shared" si="4"/>
        <v>13.499999999999998</v>
      </c>
      <c r="H19" s="14">
        <f t="shared" si="5"/>
        <v>11.249999999999998</v>
      </c>
      <c r="I19" s="14">
        <v>13.5</v>
      </c>
      <c r="J19" s="16">
        <v>13</v>
      </c>
      <c r="K19" s="16">
        <v>2</v>
      </c>
      <c r="L19" s="16">
        <v>1</v>
      </c>
      <c r="M19" s="79">
        <v>38868</v>
      </c>
    </row>
    <row r="20" spans="1:13" s="70" customFormat="1" ht="51.75" thickBot="1">
      <c r="A20" s="145" t="s">
        <v>7</v>
      </c>
      <c r="B20" s="163"/>
      <c r="C20" s="164">
        <v>2.4875</v>
      </c>
      <c r="D20" s="164">
        <v>2.4875</v>
      </c>
      <c r="E20" s="165"/>
      <c r="F20" s="165"/>
      <c r="G20" s="165"/>
      <c r="H20" s="165"/>
      <c r="I20" s="165"/>
      <c r="J20" s="163"/>
      <c r="K20" s="163"/>
      <c r="L20" s="163"/>
      <c r="M20" s="166"/>
    </row>
    <row r="21" spans="1:13" s="45" customFormat="1" ht="13.5" thickTop="1">
      <c r="A21" s="74"/>
      <c r="B21" s="31"/>
      <c r="C21" s="146"/>
      <c r="D21" s="146"/>
      <c r="E21" s="147"/>
      <c r="F21" s="147"/>
      <c r="G21" s="147"/>
      <c r="H21" s="147"/>
      <c r="I21" s="147"/>
      <c r="J21" s="31"/>
      <c r="K21" s="31"/>
      <c r="L21" s="31"/>
      <c r="M21" s="31"/>
    </row>
    <row r="22" spans="1:13" ht="38.25" customHeight="1">
      <c r="A22" s="188" t="s">
        <v>127</v>
      </c>
      <c r="B22" s="188"/>
      <c r="C22" s="188"/>
      <c r="D22" s="188"/>
      <c r="E22" s="188"/>
      <c r="F22" s="188"/>
      <c r="G22" s="188"/>
      <c r="H22" s="188"/>
      <c r="I22" s="188"/>
      <c r="J22" s="188"/>
      <c r="K22" s="188"/>
      <c r="L22" s="188"/>
      <c r="M22" s="188"/>
    </row>
    <row r="23" ht="13.5" thickBot="1">
      <c r="A23" s="17"/>
    </row>
    <row r="24" spans="1:13" ht="12.75">
      <c r="A24" s="192" t="s">
        <v>128</v>
      </c>
      <c r="B24" s="193"/>
      <c r="C24" s="193"/>
      <c r="D24" s="193"/>
      <c r="E24" s="193"/>
      <c r="F24" s="194"/>
      <c r="H24" s="257" t="s">
        <v>122</v>
      </c>
      <c r="I24" s="258"/>
      <c r="J24" s="258"/>
      <c r="K24" s="258"/>
      <c r="L24" s="258"/>
      <c r="M24" s="259"/>
    </row>
    <row r="25" spans="1:13" ht="12.75">
      <c r="A25" s="260" t="s">
        <v>55</v>
      </c>
      <c r="B25" s="261"/>
      <c r="C25" s="261"/>
      <c r="D25" s="261"/>
      <c r="E25" s="261"/>
      <c r="F25" s="262"/>
      <c r="H25" s="264" t="s">
        <v>56</v>
      </c>
      <c r="I25" s="265"/>
      <c r="J25" s="265"/>
      <c r="K25" s="265" t="s">
        <v>57</v>
      </c>
      <c r="L25" s="265"/>
      <c r="M25" s="266"/>
    </row>
    <row r="26" spans="1:13" ht="25.5" customHeight="1">
      <c r="A26" s="195" t="s">
        <v>70</v>
      </c>
      <c r="B26" s="196"/>
      <c r="C26" s="196"/>
      <c r="D26" s="196"/>
      <c r="E26" s="196"/>
      <c r="F26" s="197"/>
      <c r="H26" s="248" t="s">
        <v>58</v>
      </c>
      <c r="I26" s="249"/>
      <c r="J26" s="249"/>
      <c r="K26" s="249" t="s">
        <v>59</v>
      </c>
      <c r="L26" s="249"/>
      <c r="M26" s="250"/>
    </row>
    <row r="27" spans="1:13" ht="14.25" customHeight="1">
      <c r="A27" s="245" t="s">
        <v>92</v>
      </c>
      <c r="B27" s="246"/>
      <c r="C27" s="246"/>
      <c r="D27" s="246"/>
      <c r="E27" s="246"/>
      <c r="F27" s="247"/>
      <c r="H27" s="248" t="s">
        <v>60</v>
      </c>
      <c r="I27" s="249"/>
      <c r="J27" s="249"/>
      <c r="K27" s="249" t="s">
        <v>61</v>
      </c>
      <c r="L27" s="249"/>
      <c r="M27" s="250"/>
    </row>
    <row r="28" spans="1:13" ht="13.5" thickBot="1">
      <c r="A28" s="251" t="s">
        <v>82</v>
      </c>
      <c r="B28" s="252"/>
      <c r="C28" s="252"/>
      <c r="D28" s="252"/>
      <c r="E28" s="252"/>
      <c r="F28" s="253"/>
      <c r="H28" s="248" t="s">
        <v>62</v>
      </c>
      <c r="I28" s="249"/>
      <c r="J28" s="249"/>
      <c r="K28" s="249" t="s">
        <v>63</v>
      </c>
      <c r="L28" s="249"/>
      <c r="M28" s="250"/>
    </row>
    <row r="29" spans="8:13" ht="13.5" thickBot="1">
      <c r="H29" s="254" t="s">
        <v>64</v>
      </c>
      <c r="I29" s="255"/>
      <c r="J29" s="255"/>
      <c r="K29" s="255" t="s">
        <v>65</v>
      </c>
      <c r="L29" s="255"/>
      <c r="M29" s="267"/>
    </row>
    <row r="30" spans="8:13" ht="14.25">
      <c r="H30" s="95"/>
      <c r="I30" s="95"/>
      <c r="J30" s="95"/>
      <c r="K30" s="95"/>
      <c r="L30" s="95"/>
      <c r="M30" s="95"/>
    </row>
    <row r="31" spans="1:10" ht="12.75">
      <c r="A31" s="256" t="s">
        <v>90</v>
      </c>
      <c r="B31" s="256"/>
      <c r="C31" s="256"/>
      <c r="D31" s="256"/>
      <c r="E31" s="256"/>
      <c r="F31" s="256"/>
      <c r="G31" s="256"/>
      <c r="H31" s="256"/>
      <c r="I31" s="256"/>
      <c r="J31" s="256"/>
    </row>
    <row r="32" spans="1:13" s="45" customFormat="1" ht="12.75">
      <c r="A32" s="74"/>
      <c r="B32" s="31"/>
      <c r="C32" s="146"/>
      <c r="D32" s="146"/>
      <c r="E32" s="147"/>
      <c r="F32" s="147"/>
      <c r="G32" s="147"/>
      <c r="H32" s="147"/>
      <c r="I32" s="147"/>
      <c r="J32" s="31"/>
      <c r="K32" s="31"/>
      <c r="L32" s="31"/>
      <c r="M32" s="31"/>
    </row>
    <row r="33" spans="1:13" ht="12.75" customHeight="1">
      <c r="A33" s="244" t="s">
        <v>45</v>
      </c>
      <c r="B33" s="244"/>
      <c r="C33" s="244"/>
      <c r="D33" s="244"/>
      <c r="E33" s="244"/>
      <c r="F33" s="244"/>
      <c r="G33" s="244"/>
      <c r="H33" s="244"/>
      <c r="I33" s="244"/>
      <c r="J33" s="244"/>
      <c r="K33" s="244"/>
      <c r="L33" s="244"/>
      <c r="M33" s="244"/>
    </row>
    <row r="34" spans="1:13" ht="12.75" customHeight="1">
      <c r="A34" s="244"/>
      <c r="B34" s="244"/>
      <c r="C34" s="244"/>
      <c r="D34" s="244"/>
      <c r="E34" s="244"/>
      <c r="F34" s="244"/>
      <c r="G34" s="244"/>
      <c r="H34" s="244"/>
      <c r="I34" s="244"/>
      <c r="J34" s="244"/>
      <c r="K34" s="244"/>
      <c r="L34" s="244"/>
      <c r="M34" s="244"/>
    </row>
    <row r="35" spans="1:12" s="46" customFormat="1" ht="13.5" thickBot="1">
      <c r="A35" s="96"/>
      <c r="B35" s="96"/>
      <c r="C35" s="96"/>
      <c r="D35" s="96"/>
      <c r="E35" s="96"/>
      <c r="F35" s="96"/>
      <c r="G35" s="96"/>
      <c r="H35" s="96"/>
      <c r="I35" s="96"/>
      <c r="J35" s="96"/>
      <c r="K35" s="96"/>
      <c r="L35" s="96"/>
    </row>
    <row r="36" spans="1:13" ht="12.75">
      <c r="A36" s="47"/>
      <c r="B36" s="235" t="s">
        <v>112</v>
      </c>
      <c r="C36" s="235"/>
      <c r="D36" s="268"/>
      <c r="E36" s="268"/>
      <c r="F36" s="268"/>
      <c r="G36" s="268"/>
      <c r="H36" s="268"/>
      <c r="I36" s="268"/>
      <c r="J36" s="268"/>
      <c r="K36" s="113"/>
      <c r="L36" s="114"/>
      <c r="M36" s="115"/>
    </row>
    <row r="37" spans="1:13" ht="78">
      <c r="A37" s="22" t="s">
        <v>66</v>
      </c>
      <c r="B37" s="49" t="s">
        <v>0</v>
      </c>
      <c r="C37" s="50" t="s">
        <v>1</v>
      </c>
      <c r="D37" s="50" t="s">
        <v>2</v>
      </c>
      <c r="E37" s="36" t="s">
        <v>75</v>
      </c>
      <c r="F37" s="36" t="s">
        <v>76</v>
      </c>
      <c r="G37" s="36" t="s">
        <v>77</v>
      </c>
      <c r="H37" s="36" t="s">
        <v>78</v>
      </c>
      <c r="I37" s="36" t="s">
        <v>91</v>
      </c>
      <c r="J37" s="50" t="s">
        <v>84</v>
      </c>
      <c r="K37" s="50" t="s">
        <v>68</v>
      </c>
      <c r="L37" s="50" t="s">
        <v>69</v>
      </c>
      <c r="M37" s="142" t="s">
        <v>72</v>
      </c>
    </row>
    <row r="38" spans="1:13" ht="12.75">
      <c r="A38" s="33" t="s">
        <v>15</v>
      </c>
      <c r="B38" s="13">
        <v>0.7</v>
      </c>
      <c r="C38" s="16">
        <f aca="true" t="shared" si="6" ref="C38:C55">B38*2.5</f>
        <v>1.75</v>
      </c>
      <c r="D38" s="13">
        <f aca="true" t="shared" si="7" ref="D38:D55">(C38/100)*30</f>
        <v>0.525</v>
      </c>
      <c r="E38" s="14">
        <f aca="true" t="shared" si="8" ref="E38:E55">D38/2*100</f>
        <v>26.25</v>
      </c>
      <c r="F38" s="14">
        <f aca="true" t="shared" si="9" ref="F38:F55">D38/3*100</f>
        <v>17.5</v>
      </c>
      <c r="G38" s="14">
        <f aca="true" t="shared" si="10" ref="G38:G55">D38/5*100</f>
        <v>10.500000000000002</v>
      </c>
      <c r="H38" s="14">
        <f aca="true" t="shared" si="11" ref="H38:H55">D38/6*100</f>
        <v>8.75</v>
      </c>
      <c r="I38" s="14">
        <v>10.5</v>
      </c>
      <c r="J38" s="16">
        <v>1</v>
      </c>
      <c r="K38" s="16">
        <v>2</v>
      </c>
      <c r="L38" s="16">
        <v>1</v>
      </c>
      <c r="M38" s="148">
        <v>38868</v>
      </c>
    </row>
    <row r="39" spans="1:13" ht="12.75">
      <c r="A39" s="33" t="s">
        <v>6</v>
      </c>
      <c r="B39" s="13">
        <v>0.7</v>
      </c>
      <c r="C39" s="16">
        <f t="shared" si="6"/>
        <v>1.75</v>
      </c>
      <c r="D39" s="13">
        <f t="shared" si="7"/>
        <v>0.525</v>
      </c>
      <c r="E39" s="14">
        <f t="shared" si="8"/>
        <v>26.25</v>
      </c>
      <c r="F39" s="14">
        <f t="shared" si="9"/>
        <v>17.5</v>
      </c>
      <c r="G39" s="14">
        <f t="shared" si="10"/>
        <v>10.500000000000002</v>
      </c>
      <c r="H39" s="14">
        <f t="shared" si="11"/>
        <v>8.75</v>
      </c>
      <c r="I39" s="14">
        <v>10.5</v>
      </c>
      <c r="J39" s="16">
        <v>1</v>
      </c>
      <c r="K39" s="16">
        <v>2</v>
      </c>
      <c r="L39" s="16">
        <v>1</v>
      </c>
      <c r="M39" s="148">
        <v>38868</v>
      </c>
    </row>
    <row r="40" spans="1:13" ht="12.75">
      <c r="A40" s="33" t="s">
        <v>17</v>
      </c>
      <c r="B40" s="13">
        <v>0.7</v>
      </c>
      <c r="C40" s="16">
        <f t="shared" si="6"/>
        <v>1.75</v>
      </c>
      <c r="D40" s="13">
        <f t="shared" si="7"/>
        <v>0.525</v>
      </c>
      <c r="E40" s="14">
        <f t="shared" si="8"/>
        <v>26.25</v>
      </c>
      <c r="F40" s="14">
        <f t="shared" si="9"/>
        <v>17.5</v>
      </c>
      <c r="G40" s="14">
        <f t="shared" si="10"/>
        <v>10.500000000000002</v>
      </c>
      <c r="H40" s="14">
        <f t="shared" si="11"/>
        <v>8.75</v>
      </c>
      <c r="I40" s="14">
        <v>10.5</v>
      </c>
      <c r="J40" s="16">
        <v>1</v>
      </c>
      <c r="K40" s="16">
        <v>2</v>
      </c>
      <c r="L40" s="16">
        <v>1</v>
      </c>
      <c r="M40" s="148">
        <v>38868</v>
      </c>
    </row>
    <row r="41" spans="1:13" ht="12.75">
      <c r="A41" s="33" t="s">
        <v>26</v>
      </c>
      <c r="B41" s="13">
        <v>0.7</v>
      </c>
      <c r="C41" s="16">
        <f t="shared" si="6"/>
        <v>1.75</v>
      </c>
      <c r="D41" s="13">
        <f t="shared" si="7"/>
        <v>0.525</v>
      </c>
      <c r="E41" s="14">
        <f t="shared" si="8"/>
        <v>26.25</v>
      </c>
      <c r="F41" s="14">
        <f t="shared" si="9"/>
        <v>17.5</v>
      </c>
      <c r="G41" s="14">
        <f t="shared" si="10"/>
        <v>10.500000000000002</v>
      </c>
      <c r="H41" s="14">
        <f t="shared" si="11"/>
        <v>8.75</v>
      </c>
      <c r="I41" s="14">
        <v>10.5</v>
      </c>
      <c r="J41" s="16">
        <v>1</v>
      </c>
      <c r="K41" s="16">
        <v>2</v>
      </c>
      <c r="L41" s="16">
        <v>1</v>
      </c>
      <c r="M41" s="148">
        <v>38868</v>
      </c>
    </row>
    <row r="42" spans="1:13" ht="12.75">
      <c r="A42" s="33" t="s">
        <v>30</v>
      </c>
      <c r="B42" s="13">
        <v>0.7</v>
      </c>
      <c r="C42" s="16">
        <f t="shared" si="6"/>
        <v>1.75</v>
      </c>
      <c r="D42" s="13">
        <f t="shared" si="7"/>
        <v>0.525</v>
      </c>
      <c r="E42" s="14">
        <f t="shared" si="8"/>
        <v>26.25</v>
      </c>
      <c r="F42" s="14">
        <f t="shared" si="9"/>
        <v>17.5</v>
      </c>
      <c r="G42" s="14">
        <f t="shared" si="10"/>
        <v>10.500000000000002</v>
      </c>
      <c r="H42" s="14">
        <f t="shared" si="11"/>
        <v>8.75</v>
      </c>
      <c r="I42" s="14">
        <v>10.5</v>
      </c>
      <c r="J42" s="16">
        <v>1</v>
      </c>
      <c r="K42" s="16">
        <v>2</v>
      </c>
      <c r="L42" s="16">
        <v>1</v>
      </c>
      <c r="M42" s="148">
        <v>38868</v>
      </c>
    </row>
    <row r="43" spans="1:13" ht="12.75">
      <c r="A43" s="33" t="s">
        <v>35</v>
      </c>
      <c r="B43" s="13">
        <f>(0.2/28)*100</f>
        <v>0.7142857142857143</v>
      </c>
      <c r="C43" s="13">
        <f t="shared" si="6"/>
        <v>1.7857142857142858</v>
      </c>
      <c r="D43" s="13">
        <f t="shared" si="7"/>
        <v>0.5357142857142858</v>
      </c>
      <c r="E43" s="14">
        <f t="shared" si="8"/>
        <v>26.785714285714292</v>
      </c>
      <c r="F43" s="14">
        <f t="shared" si="9"/>
        <v>17.85714285714286</v>
      </c>
      <c r="G43" s="14">
        <f t="shared" si="10"/>
        <v>10.714285714285717</v>
      </c>
      <c r="H43" s="14">
        <f t="shared" si="11"/>
        <v>8.92857142857143</v>
      </c>
      <c r="I43" s="14">
        <v>10.714285714285717</v>
      </c>
      <c r="J43" s="16">
        <v>6</v>
      </c>
      <c r="K43" s="16">
        <v>1</v>
      </c>
      <c r="L43" s="16">
        <v>1</v>
      </c>
      <c r="M43" s="148">
        <v>40083</v>
      </c>
    </row>
    <row r="44" spans="1:13" ht="12.75">
      <c r="A44" s="33" t="s">
        <v>34</v>
      </c>
      <c r="B44" s="13">
        <f>0.22/30*100</f>
        <v>0.7333333333333333</v>
      </c>
      <c r="C44" s="13">
        <f t="shared" si="6"/>
        <v>1.8333333333333333</v>
      </c>
      <c r="D44" s="13">
        <f t="shared" si="7"/>
        <v>0.55</v>
      </c>
      <c r="E44" s="14">
        <f t="shared" si="8"/>
        <v>27.500000000000004</v>
      </c>
      <c r="F44" s="14">
        <f t="shared" si="9"/>
        <v>18.333333333333336</v>
      </c>
      <c r="G44" s="14">
        <f t="shared" si="10"/>
        <v>11.000000000000002</v>
      </c>
      <c r="H44" s="14">
        <f t="shared" si="11"/>
        <v>9.166666666666668</v>
      </c>
      <c r="I44" s="14">
        <v>11</v>
      </c>
      <c r="J44" s="16">
        <v>7</v>
      </c>
      <c r="K44" s="16">
        <v>1</v>
      </c>
      <c r="L44" s="16">
        <v>1</v>
      </c>
      <c r="M44" s="148">
        <v>38868</v>
      </c>
    </row>
    <row r="45" spans="1:13" ht="12.75">
      <c r="A45" s="33" t="s">
        <v>4</v>
      </c>
      <c r="B45" s="13">
        <v>0.82</v>
      </c>
      <c r="C45" s="16">
        <f t="shared" si="6"/>
        <v>2.05</v>
      </c>
      <c r="D45" s="13">
        <f t="shared" si="7"/>
        <v>0.6149999999999999</v>
      </c>
      <c r="E45" s="14">
        <f t="shared" si="8"/>
        <v>30.749999999999993</v>
      </c>
      <c r="F45" s="14">
        <f t="shared" si="9"/>
        <v>20.499999999999996</v>
      </c>
      <c r="G45" s="14">
        <f t="shared" si="10"/>
        <v>12.299999999999997</v>
      </c>
      <c r="H45" s="14">
        <f t="shared" si="11"/>
        <v>10.249999999999998</v>
      </c>
      <c r="I45" s="14">
        <v>12.3</v>
      </c>
      <c r="J45" s="16">
        <v>8</v>
      </c>
      <c r="K45" s="16">
        <v>2</v>
      </c>
      <c r="L45" s="16">
        <v>1</v>
      </c>
      <c r="M45" s="148">
        <v>38868</v>
      </c>
    </row>
    <row r="46" spans="1:13" ht="12.75">
      <c r="A46" s="33" t="s">
        <v>16</v>
      </c>
      <c r="B46" s="13">
        <v>0.9</v>
      </c>
      <c r="C46" s="16">
        <f t="shared" si="6"/>
        <v>2.25</v>
      </c>
      <c r="D46" s="13">
        <f t="shared" si="7"/>
        <v>0.6749999999999999</v>
      </c>
      <c r="E46" s="14">
        <f t="shared" si="8"/>
        <v>33.75</v>
      </c>
      <c r="F46" s="14">
        <f t="shared" si="9"/>
        <v>22.499999999999996</v>
      </c>
      <c r="G46" s="14">
        <f t="shared" si="10"/>
        <v>13.499999999999998</v>
      </c>
      <c r="H46" s="14">
        <f t="shared" si="11"/>
        <v>11.249999999999998</v>
      </c>
      <c r="I46" s="14">
        <v>13.5</v>
      </c>
      <c r="J46" s="16">
        <v>9</v>
      </c>
      <c r="K46" s="16">
        <v>2</v>
      </c>
      <c r="L46" s="16">
        <v>1</v>
      </c>
      <c r="M46" s="148">
        <v>38869</v>
      </c>
    </row>
    <row r="47" spans="1:13" ht="12.75">
      <c r="A47" s="33" t="s">
        <v>32</v>
      </c>
      <c r="B47" s="13">
        <v>0.9</v>
      </c>
      <c r="C47" s="16">
        <f t="shared" si="6"/>
        <v>2.25</v>
      </c>
      <c r="D47" s="13">
        <f t="shared" si="7"/>
        <v>0.6749999999999999</v>
      </c>
      <c r="E47" s="14">
        <f t="shared" si="8"/>
        <v>33.75</v>
      </c>
      <c r="F47" s="14">
        <f t="shared" si="9"/>
        <v>22.499999999999996</v>
      </c>
      <c r="G47" s="14">
        <f t="shared" si="10"/>
        <v>13.499999999999998</v>
      </c>
      <c r="H47" s="14">
        <f t="shared" si="11"/>
        <v>11.249999999999998</v>
      </c>
      <c r="I47" s="14">
        <v>13.5</v>
      </c>
      <c r="J47" s="16">
        <v>9</v>
      </c>
      <c r="K47" s="16">
        <v>2</v>
      </c>
      <c r="L47" s="16">
        <v>1</v>
      </c>
      <c r="M47" s="148">
        <v>38869</v>
      </c>
    </row>
    <row r="48" spans="1:13" ht="12.75">
      <c r="A48" s="33" t="s">
        <v>41</v>
      </c>
      <c r="B48" s="13">
        <v>0.95</v>
      </c>
      <c r="C48" s="13">
        <f t="shared" si="6"/>
        <v>2.375</v>
      </c>
      <c r="D48" s="13">
        <f t="shared" si="7"/>
        <v>0.7125</v>
      </c>
      <c r="E48" s="14">
        <f t="shared" si="8"/>
        <v>35.625</v>
      </c>
      <c r="F48" s="14">
        <f t="shared" si="9"/>
        <v>23.75</v>
      </c>
      <c r="G48" s="14">
        <f t="shared" si="10"/>
        <v>14.250000000000002</v>
      </c>
      <c r="H48" s="14">
        <f t="shared" si="11"/>
        <v>11.875</v>
      </c>
      <c r="I48" s="14">
        <v>14.25</v>
      </c>
      <c r="J48" s="16">
        <v>11</v>
      </c>
      <c r="K48" s="16">
        <v>2</v>
      </c>
      <c r="L48" s="16">
        <v>1</v>
      </c>
      <c r="M48" s="148">
        <v>38869</v>
      </c>
    </row>
    <row r="49" spans="1:13" ht="12.75">
      <c r="A49" s="33" t="s">
        <v>3</v>
      </c>
      <c r="B49" s="13">
        <v>0.95</v>
      </c>
      <c r="C49" s="13">
        <f t="shared" si="6"/>
        <v>2.375</v>
      </c>
      <c r="D49" s="13">
        <f t="shared" si="7"/>
        <v>0.7125</v>
      </c>
      <c r="E49" s="14">
        <f t="shared" si="8"/>
        <v>35.625</v>
      </c>
      <c r="F49" s="14">
        <f t="shared" si="9"/>
        <v>23.75</v>
      </c>
      <c r="G49" s="14">
        <f t="shared" si="10"/>
        <v>14.250000000000002</v>
      </c>
      <c r="H49" s="14">
        <f t="shared" si="11"/>
        <v>11.875</v>
      </c>
      <c r="I49" s="14">
        <v>14.25</v>
      </c>
      <c r="J49" s="16">
        <v>11</v>
      </c>
      <c r="K49" s="16">
        <v>2</v>
      </c>
      <c r="L49" s="16">
        <v>1</v>
      </c>
      <c r="M49" s="148">
        <v>38869</v>
      </c>
    </row>
    <row r="50" spans="1:13" ht="12.75">
      <c r="A50" s="33" t="s">
        <v>42</v>
      </c>
      <c r="B50" s="13">
        <v>0.95</v>
      </c>
      <c r="C50" s="13">
        <f t="shared" si="6"/>
        <v>2.375</v>
      </c>
      <c r="D50" s="13">
        <f t="shared" si="7"/>
        <v>0.7125</v>
      </c>
      <c r="E50" s="14">
        <f t="shared" si="8"/>
        <v>35.625</v>
      </c>
      <c r="F50" s="14">
        <f t="shared" si="9"/>
        <v>23.75</v>
      </c>
      <c r="G50" s="14">
        <f t="shared" si="10"/>
        <v>14.250000000000002</v>
      </c>
      <c r="H50" s="14">
        <f t="shared" si="11"/>
        <v>11.875</v>
      </c>
      <c r="I50" s="14">
        <v>14.25</v>
      </c>
      <c r="J50" s="16">
        <v>11</v>
      </c>
      <c r="K50" s="16">
        <v>2</v>
      </c>
      <c r="L50" s="16">
        <v>1</v>
      </c>
      <c r="M50" s="148">
        <v>38869</v>
      </c>
    </row>
    <row r="51" spans="1:13" ht="12.75">
      <c r="A51" s="33" t="s">
        <v>43</v>
      </c>
      <c r="B51" s="13">
        <v>0.95</v>
      </c>
      <c r="C51" s="13">
        <f t="shared" si="6"/>
        <v>2.375</v>
      </c>
      <c r="D51" s="13">
        <f t="shared" si="7"/>
        <v>0.7125</v>
      </c>
      <c r="E51" s="14">
        <f t="shared" si="8"/>
        <v>35.625</v>
      </c>
      <c r="F51" s="14">
        <f t="shared" si="9"/>
        <v>23.75</v>
      </c>
      <c r="G51" s="14">
        <f t="shared" si="10"/>
        <v>14.250000000000002</v>
      </c>
      <c r="H51" s="14">
        <f t="shared" si="11"/>
        <v>11.875</v>
      </c>
      <c r="I51" s="14">
        <v>14.25</v>
      </c>
      <c r="J51" s="16">
        <v>11</v>
      </c>
      <c r="K51" s="16">
        <v>2</v>
      </c>
      <c r="L51" s="16">
        <v>1</v>
      </c>
      <c r="M51" s="148">
        <v>38869</v>
      </c>
    </row>
    <row r="52" spans="1:13" ht="12.75">
      <c r="A52" s="33" t="s">
        <v>27</v>
      </c>
      <c r="B52" s="13">
        <v>0.95</v>
      </c>
      <c r="C52" s="13">
        <f t="shared" si="6"/>
        <v>2.375</v>
      </c>
      <c r="D52" s="13">
        <f t="shared" si="7"/>
        <v>0.7125</v>
      </c>
      <c r="E52" s="14">
        <f t="shared" si="8"/>
        <v>35.625</v>
      </c>
      <c r="F52" s="14">
        <f t="shared" si="9"/>
        <v>23.75</v>
      </c>
      <c r="G52" s="14">
        <f t="shared" si="10"/>
        <v>14.250000000000002</v>
      </c>
      <c r="H52" s="14">
        <f t="shared" si="11"/>
        <v>11.875</v>
      </c>
      <c r="I52" s="14">
        <v>14.25</v>
      </c>
      <c r="J52" s="16">
        <v>11</v>
      </c>
      <c r="K52" s="16">
        <v>2</v>
      </c>
      <c r="L52" s="16">
        <v>1</v>
      </c>
      <c r="M52" s="148">
        <v>38868</v>
      </c>
    </row>
    <row r="53" spans="1:13" ht="12.75">
      <c r="A53" s="33" t="s">
        <v>10</v>
      </c>
      <c r="B53" s="13">
        <v>1.09</v>
      </c>
      <c r="C53" s="13">
        <f t="shared" si="6"/>
        <v>2.725</v>
      </c>
      <c r="D53" s="13">
        <f t="shared" si="7"/>
        <v>0.8175</v>
      </c>
      <c r="E53" s="14">
        <f t="shared" si="8"/>
        <v>40.875</v>
      </c>
      <c r="F53" s="14">
        <f t="shared" si="9"/>
        <v>27.250000000000004</v>
      </c>
      <c r="G53" s="14">
        <f t="shared" si="10"/>
        <v>16.35</v>
      </c>
      <c r="H53" s="14">
        <f t="shared" si="11"/>
        <v>13.625000000000002</v>
      </c>
      <c r="I53" s="14">
        <v>16.35</v>
      </c>
      <c r="J53" s="16">
        <v>16</v>
      </c>
      <c r="K53" s="16">
        <v>2</v>
      </c>
      <c r="L53" s="16">
        <v>1</v>
      </c>
      <c r="M53" s="148">
        <v>38869</v>
      </c>
    </row>
    <row r="54" spans="1:13" ht="12.75">
      <c r="A54" s="33" t="s">
        <v>44</v>
      </c>
      <c r="B54" s="13">
        <f>(0.44/40)*100</f>
        <v>1.0999999999999999</v>
      </c>
      <c r="C54" s="16">
        <f t="shared" si="6"/>
        <v>2.7499999999999996</v>
      </c>
      <c r="D54" s="13">
        <f t="shared" si="7"/>
        <v>0.825</v>
      </c>
      <c r="E54" s="14">
        <f t="shared" si="8"/>
        <v>41.25</v>
      </c>
      <c r="F54" s="14">
        <f t="shared" si="9"/>
        <v>27.499999999999996</v>
      </c>
      <c r="G54" s="14">
        <f t="shared" si="10"/>
        <v>16.499999999999996</v>
      </c>
      <c r="H54" s="14">
        <f t="shared" si="11"/>
        <v>13.749999999999998</v>
      </c>
      <c r="I54" s="14">
        <v>16.5</v>
      </c>
      <c r="J54" s="16">
        <v>17</v>
      </c>
      <c r="K54" s="16">
        <v>2</v>
      </c>
      <c r="L54" s="16">
        <v>1</v>
      </c>
      <c r="M54" s="148">
        <v>38868</v>
      </c>
    </row>
    <row r="55" spans="1:13" ht="12.75">
      <c r="A55" s="33" t="s">
        <v>13</v>
      </c>
      <c r="B55" s="13">
        <v>1.1</v>
      </c>
      <c r="C55" s="16">
        <f t="shared" si="6"/>
        <v>2.75</v>
      </c>
      <c r="D55" s="13">
        <f t="shared" si="7"/>
        <v>0.825</v>
      </c>
      <c r="E55" s="14">
        <f t="shared" si="8"/>
        <v>41.25</v>
      </c>
      <c r="F55" s="14">
        <f t="shared" si="9"/>
        <v>27.499999999999996</v>
      </c>
      <c r="G55" s="14">
        <f t="shared" si="10"/>
        <v>16.499999999999996</v>
      </c>
      <c r="H55" s="14">
        <f t="shared" si="11"/>
        <v>13.749999999999998</v>
      </c>
      <c r="I55" s="14">
        <v>16.5</v>
      </c>
      <c r="J55" s="16">
        <v>17</v>
      </c>
      <c r="K55" s="16">
        <v>2</v>
      </c>
      <c r="L55" s="16">
        <v>1</v>
      </c>
      <c r="M55" s="148">
        <v>38868</v>
      </c>
    </row>
    <row r="56" spans="1:13" s="70" customFormat="1" ht="51.75" thickBot="1">
      <c r="A56" s="56" t="s">
        <v>7</v>
      </c>
      <c r="B56" s="67"/>
      <c r="C56" s="71">
        <v>0.5714285714285714</v>
      </c>
      <c r="D56" s="71">
        <v>0.5714285714285714</v>
      </c>
      <c r="E56" s="68"/>
      <c r="F56" s="68"/>
      <c r="G56" s="68"/>
      <c r="H56" s="68"/>
      <c r="I56" s="68"/>
      <c r="J56" s="68"/>
      <c r="K56" s="68"/>
      <c r="L56" s="67"/>
      <c r="M56" s="69"/>
    </row>
    <row r="57" spans="1:13" s="45" customFormat="1" ht="12.75">
      <c r="A57" s="74"/>
      <c r="B57" s="31"/>
      <c r="C57" s="146"/>
      <c r="D57" s="146"/>
      <c r="E57" s="147"/>
      <c r="F57" s="147"/>
      <c r="G57" s="147"/>
      <c r="H57" s="147"/>
      <c r="I57" s="147"/>
      <c r="J57" s="147"/>
      <c r="K57" s="147"/>
      <c r="L57" s="31"/>
      <c r="M57" s="31"/>
    </row>
    <row r="58" spans="1:13" ht="38.25" customHeight="1">
      <c r="A58" s="188" t="s">
        <v>127</v>
      </c>
      <c r="B58" s="188"/>
      <c r="C58" s="188"/>
      <c r="D58" s="188"/>
      <c r="E58" s="188"/>
      <c r="F58" s="188"/>
      <c r="G58" s="188"/>
      <c r="H58" s="188"/>
      <c r="I58" s="188"/>
      <c r="J58" s="188"/>
      <c r="K58" s="188"/>
      <c r="L58" s="188"/>
      <c r="M58" s="188"/>
    </row>
    <row r="59" ht="13.5" thickBot="1">
      <c r="A59" s="17"/>
    </row>
    <row r="60" spans="1:13" ht="12.75">
      <c r="A60" s="192" t="s">
        <v>128</v>
      </c>
      <c r="B60" s="193"/>
      <c r="C60" s="193"/>
      <c r="D60" s="193"/>
      <c r="E60" s="193"/>
      <c r="F60" s="194"/>
      <c r="H60" s="257" t="s">
        <v>122</v>
      </c>
      <c r="I60" s="258"/>
      <c r="J60" s="258"/>
      <c r="K60" s="258"/>
      <c r="L60" s="258"/>
      <c r="M60" s="259"/>
    </row>
    <row r="61" spans="1:13" ht="12.75">
      <c r="A61" s="260" t="s">
        <v>55</v>
      </c>
      <c r="B61" s="261"/>
      <c r="C61" s="261"/>
      <c r="D61" s="261"/>
      <c r="E61" s="261"/>
      <c r="F61" s="262"/>
      <c r="H61" s="264" t="s">
        <v>56</v>
      </c>
      <c r="I61" s="265"/>
      <c r="J61" s="265"/>
      <c r="K61" s="265" t="s">
        <v>57</v>
      </c>
      <c r="L61" s="265"/>
      <c r="M61" s="266"/>
    </row>
    <row r="62" spans="1:13" ht="25.5" customHeight="1">
      <c r="A62" s="195" t="s">
        <v>70</v>
      </c>
      <c r="B62" s="196"/>
      <c r="C62" s="196"/>
      <c r="D62" s="196"/>
      <c r="E62" s="196"/>
      <c r="F62" s="197"/>
      <c r="H62" s="248" t="s">
        <v>58</v>
      </c>
      <c r="I62" s="249"/>
      <c r="J62" s="249"/>
      <c r="K62" s="249" t="s">
        <v>59</v>
      </c>
      <c r="L62" s="249"/>
      <c r="M62" s="250"/>
    </row>
    <row r="63" spans="1:13" ht="14.25" customHeight="1">
      <c r="A63" s="245" t="s">
        <v>92</v>
      </c>
      <c r="B63" s="246"/>
      <c r="C63" s="246"/>
      <c r="D63" s="246"/>
      <c r="E63" s="246"/>
      <c r="F63" s="247"/>
      <c r="H63" s="248" t="s">
        <v>60</v>
      </c>
      <c r="I63" s="249"/>
      <c r="J63" s="249"/>
      <c r="K63" s="249" t="s">
        <v>61</v>
      </c>
      <c r="L63" s="249"/>
      <c r="M63" s="250"/>
    </row>
    <row r="64" spans="1:13" ht="13.5" thickBot="1">
      <c r="A64" s="251" t="s">
        <v>82</v>
      </c>
      <c r="B64" s="252"/>
      <c r="C64" s="252"/>
      <c r="D64" s="252"/>
      <c r="E64" s="252"/>
      <c r="F64" s="253"/>
      <c r="H64" s="248" t="s">
        <v>62</v>
      </c>
      <c r="I64" s="249"/>
      <c r="J64" s="249"/>
      <c r="K64" s="249" t="s">
        <v>63</v>
      </c>
      <c r="L64" s="249"/>
      <c r="M64" s="250"/>
    </row>
    <row r="65" spans="8:13" ht="13.5" thickBot="1">
      <c r="H65" s="254" t="s">
        <v>64</v>
      </c>
      <c r="I65" s="255"/>
      <c r="J65" s="255"/>
      <c r="K65" s="255" t="s">
        <v>65</v>
      </c>
      <c r="L65" s="255"/>
      <c r="M65" s="267"/>
    </row>
    <row r="66" spans="8:13" ht="14.25">
      <c r="H66" s="95"/>
      <c r="I66" s="95"/>
      <c r="J66" s="95"/>
      <c r="K66" s="95"/>
      <c r="L66" s="95"/>
      <c r="M66" s="95"/>
    </row>
    <row r="67" spans="1:10" ht="12.75">
      <c r="A67" s="256" t="s">
        <v>90</v>
      </c>
      <c r="B67" s="256"/>
      <c r="C67" s="256"/>
      <c r="D67" s="256"/>
      <c r="E67" s="256"/>
      <c r="F67" s="256"/>
      <c r="G67" s="256"/>
      <c r="H67" s="256"/>
      <c r="I67" s="256"/>
      <c r="J67" s="256"/>
    </row>
    <row r="68" spans="1:13" s="45" customFormat="1" ht="12.75">
      <c r="A68" s="74"/>
      <c r="B68" s="31"/>
      <c r="C68" s="146"/>
      <c r="D68" s="146"/>
      <c r="E68" s="147"/>
      <c r="F68" s="147"/>
      <c r="G68" s="147"/>
      <c r="H68" s="147"/>
      <c r="I68" s="147"/>
      <c r="J68" s="147"/>
      <c r="K68" s="147"/>
      <c r="L68" s="31"/>
      <c r="M68" s="31"/>
    </row>
    <row r="69" spans="1:13" ht="12.75" customHeight="1">
      <c r="A69" s="244" t="s">
        <v>45</v>
      </c>
      <c r="B69" s="244"/>
      <c r="C69" s="244"/>
      <c r="D69" s="244"/>
      <c r="E69" s="244"/>
      <c r="F69" s="244"/>
      <c r="G69" s="244"/>
      <c r="H69" s="244"/>
      <c r="I69" s="244"/>
      <c r="J69" s="244"/>
      <c r="K69" s="244"/>
      <c r="L69" s="244"/>
      <c r="M69" s="244"/>
    </row>
    <row r="70" spans="1:13" ht="12.75" customHeight="1">
      <c r="A70" s="244"/>
      <c r="B70" s="244"/>
      <c r="C70" s="244"/>
      <c r="D70" s="244"/>
      <c r="E70" s="244"/>
      <c r="F70" s="244"/>
      <c r="G70" s="244"/>
      <c r="H70" s="244"/>
      <c r="I70" s="244"/>
      <c r="J70" s="244"/>
      <c r="K70" s="244"/>
      <c r="L70" s="244"/>
      <c r="M70" s="244"/>
    </row>
    <row r="71" spans="1:13" s="45" customFormat="1" ht="13.5" thickBot="1">
      <c r="A71" s="74"/>
      <c r="B71" s="31"/>
      <c r="C71" s="146"/>
      <c r="D71" s="146"/>
      <c r="E71" s="147"/>
      <c r="F71" s="147"/>
      <c r="G71" s="147"/>
      <c r="H71" s="147"/>
      <c r="I71" s="147"/>
      <c r="J71" s="147"/>
      <c r="K71" s="147"/>
      <c r="L71" s="31"/>
      <c r="M71" s="31"/>
    </row>
    <row r="72" spans="1:13" ht="12.75" customHeight="1">
      <c r="A72" s="205" t="s">
        <v>130</v>
      </c>
      <c r="B72" s="235"/>
      <c r="C72" s="235"/>
      <c r="D72" s="235"/>
      <c r="E72" s="235"/>
      <c r="F72" s="235"/>
      <c r="G72" s="235"/>
      <c r="H72" s="235"/>
      <c r="I72" s="235"/>
      <c r="J72" s="235"/>
      <c r="K72" s="235"/>
      <c r="L72" s="235"/>
      <c r="M72" s="236"/>
    </row>
    <row r="73" spans="1:13" ht="78">
      <c r="A73" s="22" t="s">
        <v>66</v>
      </c>
      <c r="B73" s="49" t="s">
        <v>0</v>
      </c>
      <c r="C73" s="50" t="s">
        <v>1</v>
      </c>
      <c r="D73" s="50" t="s">
        <v>2</v>
      </c>
      <c r="E73" s="36" t="s">
        <v>75</v>
      </c>
      <c r="F73" s="36" t="s">
        <v>76</v>
      </c>
      <c r="G73" s="36" t="s">
        <v>77</v>
      </c>
      <c r="H73" s="36" t="s">
        <v>78</v>
      </c>
      <c r="I73" s="36" t="s">
        <v>91</v>
      </c>
      <c r="J73" s="50" t="s">
        <v>84</v>
      </c>
      <c r="K73" s="50" t="s">
        <v>68</v>
      </c>
      <c r="L73" s="50" t="s">
        <v>69</v>
      </c>
      <c r="M73" s="142" t="s">
        <v>72</v>
      </c>
    </row>
    <row r="74" spans="1:13" ht="12.75">
      <c r="A74" s="33" t="s">
        <v>30</v>
      </c>
      <c r="B74" s="16">
        <v>0.45</v>
      </c>
      <c r="C74" s="13">
        <f aca="true" t="shared" si="12" ref="C74:C81">B74*2.5</f>
        <v>1.125</v>
      </c>
      <c r="D74" s="13">
        <f aca="true" t="shared" si="13" ref="D74:D81">(C74/100)*30</f>
        <v>0.33749999999999997</v>
      </c>
      <c r="E74" s="14">
        <f aca="true" t="shared" si="14" ref="E74:E81">D74/2*100</f>
        <v>16.875</v>
      </c>
      <c r="F74" s="14">
        <f aca="true" t="shared" si="15" ref="F74:F81">D74/3*100</f>
        <v>11.249999999999998</v>
      </c>
      <c r="G74" s="14">
        <f aca="true" t="shared" si="16" ref="G74:G81">D74/5*100</f>
        <v>6.749999999999999</v>
      </c>
      <c r="H74" s="14">
        <f aca="true" t="shared" si="17" ref="H74:H81">D74/6*100</f>
        <v>5.624999999999999</v>
      </c>
      <c r="I74" s="14">
        <v>6.75</v>
      </c>
      <c r="J74" s="16">
        <v>1</v>
      </c>
      <c r="K74" s="16">
        <v>2</v>
      </c>
      <c r="L74" s="16">
        <v>1</v>
      </c>
      <c r="M74" s="148">
        <v>38868</v>
      </c>
    </row>
    <row r="75" spans="1:13" ht="12.75">
      <c r="A75" s="33" t="s">
        <v>17</v>
      </c>
      <c r="B75" s="16">
        <v>0.45</v>
      </c>
      <c r="C75" s="13">
        <f t="shared" si="12"/>
        <v>1.125</v>
      </c>
      <c r="D75" s="13">
        <f t="shared" si="13"/>
        <v>0.33749999999999997</v>
      </c>
      <c r="E75" s="14">
        <f t="shared" si="14"/>
        <v>16.875</v>
      </c>
      <c r="F75" s="14">
        <f t="shared" si="15"/>
        <v>11.249999999999998</v>
      </c>
      <c r="G75" s="14">
        <f t="shared" si="16"/>
        <v>6.749999999999999</v>
      </c>
      <c r="H75" s="14">
        <f t="shared" si="17"/>
        <v>5.624999999999999</v>
      </c>
      <c r="I75" s="14">
        <v>6.75</v>
      </c>
      <c r="J75" s="16">
        <v>2</v>
      </c>
      <c r="K75" s="16">
        <v>2</v>
      </c>
      <c r="L75" s="16">
        <v>1</v>
      </c>
      <c r="M75" s="148">
        <v>38868</v>
      </c>
    </row>
    <row r="76" spans="1:13" ht="12.75">
      <c r="A76" s="33" t="s">
        <v>15</v>
      </c>
      <c r="B76" s="16">
        <v>0.45</v>
      </c>
      <c r="C76" s="13">
        <f t="shared" si="12"/>
        <v>1.125</v>
      </c>
      <c r="D76" s="13">
        <f t="shared" si="13"/>
        <v>0.33749999999999997</v>
      </c>
      <c r="E76" s="14">
        <f t="shared" si="14"/>
        <v>16.875</v>
      </c>
      <c r="F76" s="14">
        <f t="shared" si="15"/>
        <v>11.249999999999998</v>
      </c>
      <c r="G76" s="14">
        <f t="shared" si="16"/>
        <v>6.749999999999999</v>
      </c>
      <c r="H76" s="14">
        <f t="shared" si="17"/>
        <v>5.624999999999999</v>
      </c>
      <c r="I76" s="14">
        <v>6.75</v>
      </c>
      <c r="J76" s="16">
        <v>3</v>
      </c>
      <c r="K76" s="16">
        <v>2</v>
      </c>
      <c r="L76" s="16">
        <v>1</v>
      </c>
      <c r="M76" s="148">
        <v>38868</v>
      </c>
    </row>
    <row r="77" spans="1:13" ht="12.75">
      <c r="A77" s="33" t="s">
        <v>4</v>
      </c>
      <c r="B77" s="16">
        <v>0.47</v>
      </c>
      <c r="C77" s="13">
        <f t="shared" si="12"/>
        <v>1.1749999999999998</v>
      </c>
      <c r="D77" s="13">
        <f t="shared" si="13"/>
        <v>0.3524999999999999</v>
      </c>
      <c r="E77" s="14">
        <f t="shared" si="14"/>
        <v>17.624999999999996</v>
      </c>
      <c r="F77" s="14">
        <f t="shared" si="15"/>
        <v>11.749999999999998</v>
      </c>
      <c r="G77" s="14">
        <f t="shared" si="16"/>
        <v>7.049999999999998</v>
      </c>
      <c r="H77" s="14">
        <f t="shared" si="17"/>
        <v>5.874999999999999</v>
      </c>
      <c r="I77" s="14">
        <v>7.05</v>
      </c>
      <c r="J77" s="16">
        <v>4</v>
      </c>
      <c r="K77" s="16">
        <v>2</v>
      </c>
      <c r="L77" s="16">
        <v>1</v>
      </c>
      <c r="M77" s="148">
        <v>38868</v>
      </c>
    </row>
    <row r="78" spans="1:13" ht="12.75">
      <c r="A78" s="33" t="s">
        <v>6</v>
      </c>
      <c r="B78" s="16">
        <v>0.6</v>
      </c>
      <c r="C78" s="13">
        <f t="shared" si="12"/>
        <v>1.5</v>
      </c>
      <c r="D78" s="13">
        <f t="shared" si="13"/>
        <v>0.44999999999999996</v>
      </c>
      <c r="E78" s="14">
        <f t="shared" si="14"/>
        <v>22.499999999999996</v>
      </c>
      <c r="F78" s="14">
        <f t="shared" si="15"/>
        <v>15</v>
      </c>
      <c r="G78" s="14">
        <f t="shared" si="16"/>
        <v>9</v>
      </c>
      <c r="H78" s="14">
        <f t="shared" si="17"/>
        <v>7.5</v>
      </c>
      <c r="I78" s="14">
        <v>9</v>
      </c>
      <c r="J78" s="16">
        <v>5</v>
      </c>
      <c r="K78" s="16">
        <v>2</v>
      </c>
      <c r="L78" s="16">
        <v>1</v>
      </c>
      <c r="M78" s="148">
        <v>38868</v>
      </c>
    </row>
    <row r="79" spans="1:13" ht="12.75">
      <c r="A79" s="33" t="s">
        <v>26</v>
      </c>
      <c r="B79" s="16">
        <v>0.6</v>
      </c>
      <c r="C79" s="13">
        <f t="shared" si="12"/>
        <v>1.5</v>
      </c>
      <c r="D79" s="13">
        <f t="shared" si="13"/>
        <v>0.44999999999999996</v>
      </c>
      <c r="E79" s="14">
        <f t="shared" si="14"/>
        <v>22.499999999999996</v>
      </c>
      <c r="F79" s="14">
        <f t="shared" si="15"/>
        <v>15</v>
      </c>
      <c r="G79" s="14">
        <f t="shared" si="16"/>
        <v>9</v>
      </c>
      <c r="H79" s="14">
        <f t="shared" si="17"/>
        <v>7.5</v>
      </c>
      <c r="I79" s="14">
        <v>9</v>
      </c>
      <c r="J79" s="16">
        <v>6</v>
      </c>
      <c r="K79" s="16">
        <v>2</v>
      </c>
      <c r="L79" s="16">
        <v>1</v>
      </c>
      <c r="M79" s="148">
        <v>38868</v>
      </c>
    </row>
    <row r="80" spans="1:13" ht="12.75">
      <c r="A80" s="33" t="s">
        <v>32</v>
      </c>
      <c r="B80" s="16">
        <v>0.6</v>
      </c>
      <c r="C80" s="13">
        <f t="shared" si="12"/>
        <v>1.5</v>
      </c>
      <c r="D80" s="13">
        <f t="shared" si="13"/>
        <v>0.44999999999999996</v>
      </c>
      <c r="E80" s="14">
        <f t="shared" si="14"/>
        <v>22.499999999999996</v>
      </c>
      <c r="F80" s="14">
        <f t="shared" si="15"/>
        <v>15</v>
      </c>
      <c r="G80" s="14">
        <f t="shared" si="16"/>
        <v>9</v>
      </c>
      <c r="H80" s="14">
        <f t="shared" si="17"/>
        <v>7.5</v>
      </c>
      <c r="I80" s="14">
        <v>9</v>
      </c>
      <c r="J80" s="16">
        <v>7</v>
      </c>
      <c r="K80" s="16">
        <v>2</v>
      </c>
      <c r="L80" s="16">
        <v>1</v>
      </c>
      <c r="M80" s="148">
        <v>38869</v>
      </c>
    </row>
    <row r="81" spans="1:13" ht="12.75">
      <c r="A81" s="33" t="s">
        <v>44</v>
      </c>
      <c r="B81" s="16">
        <f>(0.26/40)*100</f>
        <v>0.65</v>
      </c>
      <c r="C81" s="13">
        <f t="shared" si="12"/>
        <v>1.625</v>
      </c>
      <c r="D81" s="13">
        <f t="shared" si="13"/>
        <v>0.48750000000000004</v>
      </c>
      <c r="E81" s="14">
        <f t="shared" si="14"/>
        <v>24.375000000000004</v>
      </c>
      <c r="F81" s="14">
        <f t="shared" si="15"/>
        <v>16.25</v>
      </c>
      <c r="G81" s="14">
        <f t="shared" si="16"/>
        <v>9.75</v>
      </c>
      <c r="H81" s="14">
        <f t="shared" si="17"/>
        <v>8.125</v>
      </c>
      <c r="I81" s="14">
        <v>9.75</v>
      </c>
      <c r="J81" s="16">
        <v>8</v>
      </c>
      <c r="K81" s="16">
        <v>2</v>
      </c>
      <c r="L81" s="16">
        <v>1</v>
      </c>
      <c r="M81" s="148">
        <v>38987</v>
      </c>
    </row>
    <row r="82" spans="1:13" s="70" customFormat="1" ht="51.75" thickBot="1">
      <c r="A82" s="56" t="s">
        <v>7</v>
      </c>
      <c r="B82" s="68"/>
      <c r="C82" s="71">
        <v>0.4444444444444444</v>
      </c>
      <c r="D82" s="71">
        <v>0.4444444444444444</v>
      </c>
      <c r="E82" s="68"/>
      <c r="F82" s="68"/>
      <c r="G82" s="68"/>
      <c r="H82" s="68"/>
      <c r="I82" s="68"/>
      <c r="J82" s="68"/>
      <c r="K82" s="67"/>
      <c r="L82" s="67"/>
      <c r="M82" s="69"/>
    </row>
    <row r="83" spans="1:13" s="70" customFormat="1" ht="12.75">
      <c r="A83" s="74"/>
      <c r="B83" s="76"/>
      <c r="C83" s="77"/>
      <c r="D83" s="77"/>
      <c r="E83" s="76"/>
      <c r="F83" s="76"/>
      <c r="G83" s="76"/>
      <c r="H83" s="76"/>
      <c r="I83" s="76"/>
      <c r="J83" s="76"/>
      <c r="K83" s="74"/>
      <c r="L83" s="74"/>
      <c r="M83" s="74"/>
    </row>
    <row r="84" spans="1:13" ht="12.75">
      <c r="A84" s="188" t="s">
        <v>71</v>
      </c>
      <c r="B84" s="188"/>
      <c r="C84" s="188"/>
      <c r="D84" s="188"/>
      <c r="E84" s="188"/>
      <c r="F84" s="188"/>
      <c r="G84" s="188"/>
      <c r="H84" s="188"/>
      <c r="I84" s="188"/>
      <c r="J84" s="188"/>
      <c r="K84" s="188"/>
      <c r="L84" s="188"/>
      <c r="M84" s="188"/>
    </row>
    <row r="85" spans="1:13" ht="12.75">
      <c r="A85" s="17"/>
      <c r="B85" s="149"/>
      <c r="C85" s="150"/>
      <c r="D85" s="150"/>
      <c r="E85" s="149"/>
      <c r="F85" s="149"/>
      <c r="G85" s="149"/>
      <c r="H85" s="149"/>
      <c r="I85" s="149"/>
      <c r="J85" s="149"/>
      <c r="K85" s="28"/>
      <c r="L85" s="28"/>
      <c r="M85" s="28"/>
    </row>
    <row r="86" spans="1:13" ht="38.25" customHeight="1">
      <c r="A86" s="263" t="s">
        <v>129</v>
      </c>
      <c r="B86" s="188"/>
      <c r="C86" s="188"/>
      <c r="D86" s="188"/>
      <c r="E86" s="188"/>
      <c r="F86" s="188"/>
      <c r="G86" s="188"/>
      <c r="H86" s="188"/>
      <c r="I86" s="188"/>
      <c r="J86" s="188"/>
      <c r="K86" s="188"/>
      <c r="L86" s="188"/>
      <c r="M86" s="188"/>
    </row>
    <row r="87" ht="13.5" thickBot="1">
      <c r="A87" s="17"/>
    </row>
    <row r="88" spans="1:13" ht="12.75">
      <c r="A88" s="192" t="s">
        <v>128</v>
      </c>
      <c r="B88" s="193"/>
      <c r="C88" s="193"/>
      <c r="D88" s="193"/>
      <c r="E88" s="193"/>
      <c r="F88" s="194"/>
      <c r="H88" s="257" t="s">
        <v>122</v>
      </c>
      <c r="I88" s="258"/>
      <c r="J88" s="258"/>
      <c r="K88" s="258"/>
      <c r="L88" s="258"/>
      <c r="M88" s="259"/>
    </row>
    <row r="89" spans="1:13" ht="12.75">
      <c r="A89" s="260" t="s">
        <v>55</v>
      </c>
      <c r="B89" s="261"/>
      <c r="C89" s="261"/>
      <c r="D89" s="261"/>
      <c r="E89" s="261"/>
      <c r="F89" s="262"/>
      <c r="H89" s="264" t="s">
        <v>56</v>
      </c>
      <c r="I89" s="265"/>
      <c r="J89" s="265"/>
      <c r="K89" s="265" t="s">
        <v>57</v>
      </c>
      <c r="L89" s="265"/>
      <c r="M89" s="266"/>
    </row>
    <row r="90" spans="1:13" ht="25.5" customHeight="1">
      <c r="A90" s="195" t="s">
        <v>70</v>
      </c>
      <c r="B90" s="196"/>
      <c r="C90" s="196"/>
      <c r="D90" s="196"/>
      <c r="E90" s="196"/>
      <c r="F90" s="197"/>
      <c r="H90" s="248" t="s">
        <v>58</v>
      </c>
      <c r="I90" s="249"/>
      <c r="J90" s="249"/>
      <c r="K90" s="249" t="s">
        <v>59</v>
      </c>
      <c r="L90" s="249"/>
      <c r="M90" s="250"/>
    </row>
    <row r="91" spans="1:13" ht="14.25" customHeight="1">
      <c r="A91" s="245" t="s">
        <v>92</v>
      </c>
      <c r="B91" s="246"/>
      <c r="C91" s="246"/>
      <c r="D91" s="246"/>
      <c r="E91" s="246"/>
      <c r="F91" s="247"/>
      <c r="H91" s="248" t="s">
        <v>60</v>
      </c>
      <c r="I91" s="249"/>
      <c r="J91" s="249"/>
      <c r="K91" s="249" t="s">
        <v>61</v>
      </c>
      <c r="L91" s="249"/>
      <c r="M91" s="250"/>
    </row>
    <row r="92" spans="1:13" ht="13.5" thickBot="1">
      <c r="A92" s="251" t="s">
        <v>82</v>
      </c>
      <c r="B92" s="252"/>
      <c r="C92" s="252"/>
      <c r="D92" s="252"/>
      <c r="E92" s="252"/>
      <c r="F92" s="253"/>
      <c r="H92" s="248" t="s">
        <v>62</v>
      </c>
      <c r="I92" s="249"/>
      <c r="J92" s="249"/>
      <c r="K92" s="249" t="s">
        <v>63</v>
      </c>
      <c r="L92" s="249"/>
      <c r="M92" s="250"/>
    </row>
    <row r="93" spans="8:13" ht="13.5" thickBot="1">
      <c r="H93" s="254" t="s">
        <v>64</v>
      </c>
      <c r="I93" s="255"/>
      <c r="J93" s="255"/>
      <c r="K93" s="255" t="s">
        <v>65</v>
      </c>
      <c r="L93" s="255"/>
      <c r="M93" s="267"/>
    </row>
    <row r="94" spans="8:13" ht="14.25">
      <c r="H94" s="95"/>
      <c r="I94" s="95"/>
      <c r="J94" s="95"/>
      <c r="K94" s="95"/>
      <c r="L94" s="95"/>
      <c r="M94" s="95"/>
    </row>
    <row r="95" spans="1:10" ht="12.75">
      <c r="A95" s="256" t="s">
        <v>90</v>
      </c>
      <c r="B95" s="256"/>
      <c r="C95" s="256"/>
      <c r="D95" s="256"/>
      <c r="E95" s="256"/>
      <c r="F95" s="256"/>
      <c r="G95" s="256"/>
      <c r="H95" s="256"/>
      <c r="I95" s="256"/>
      <c r="J95" s="256"/>
    </row>
    <row r="96" spans="1:13" ht="12.75">
      <c r="A96" s="88"/>
      <c r="B96" s="88"/>
      <c r="C96" s="88"/>
      <c r="D96" s="88"/>
      <c r="E96" s="88"/>
      <c r="F96" s="88"/>
      <c r="G96" s="88"/>
      <c r="H96" s="88"/>
      <c r="I96" s="88"/>
      <c r="J96" s="88"/>
      <c r="K96" s="88"/>
      <c r="L96" s="88"/>
      <c r="M96" s="88"/>
    </row>
    <row r="97" spans="1:13" ht="12.75" customHeight="1">
      <c r="A97" s="244" t="s">
        <v>45</v>
      </c>
      <c r="B97" s="244"/>
      <c r="C97" s="244"/>
      <c r="D97" s="244"/>
      <c r="E97" s="244"/>
      <c r="F97" s="244"/>
      <c r="G97" s="244"/>
      <c r="H97" s="244"/>
      <c r="I97" s="244"/>
      <c r="J97" s="244"/>
      <c r="K97" s="244"/>
      <c r="L97" s="244"/>
      <c r="M97" s="244"/>
    </row>
    <row r="98" spans="1:13" ht="12.75" customHeight="1">
      <c r="A98" s="244"/>
      <c r="B98" s="244"/>
      <c r="C98" s="244"/>
      <c r="D98" s="244"/>
      <c r="E98" s="244"/>
      <c r="F98" s="244"/>
      <c r="G98" s="244"/>
      <c r="H98" s="244"/>
      <c r="I98" s="244"/>
      <c r="J98" s="244"/>
      <c r="K98" s="244"/>
      <c r="L98" s="244"/>
      <c r="M98" s="244"/>
    </row>
    <row r="99" spans="1:13" ht="12.75">
      <c r="A99" s="88"/>
      <c r="B99" s="88"/>
      <c r="C99" s="88"/>
      <c r="D99" s="88"/>
      <c r="E99" s="88"/>
      <c r="F99" s="88"/>
      <c r="G99" s="88"/>
      <c r="H99" s="88"/>
      <c r="I99" s="88"/>
      <c r="J99" s="88"/>
      <c r="K99" s="88"/>
      <c r="L99" s="88"/>
      <c r="M99" s="88"/>
    </row>
    <row r="100" ht="13.5" thickBot="1"/>
    <row r="101" spans="1:13" ht="12.75">
      <c r="A101" s="47"/>
      <c r="B101" s="235" t="s">
        <v>110</v>
      </c>
      <c r="C101" s="235"/>
      <c r="D101" s="268"/>
      <c r="E101" s="268"/>
      <c r="F101" s="268"/>
      <c r="G101" s="268"/>
      <c r="H101" s="268"/>
      <c r="I101" s="268"/>
      <c r="J101" s="268"/>
      <c r="K101" s="113"/>
      <c r="L101" s="114"/>
      <c r="M101" s="115"/>
    </row>
    <row r="102" spans="1:13" ht="78">
      <c r="A102" s="22" t="s">
        <v>66</v>
      </c>
      <c r="B102" s="49" t="s">
        <v>0</v>
      </c>
      <c r="C102" s="50" t="s">
        <v>1</v>
      </c>
      <c r="D102" s="50" t="s">
        <v>2</v>
      </c>
      <c r="E102" s="36" t="s">
        <v>75</v>
      </c>
      <c r="F102" s="36" t="s">
        <v>76</v>
      </c>
      <c r="G102" s="36" t="s">
        <v>77</v>
      </c>
      <c r="H102" s="36" t="s">
        <v>78</v>
      </c>
      <c r="I102" s="36" t="s">
        <v>91</v>
      </c>
      <c r="J102" s="50" t="s">
        <v>84</v>
      </c>
      <c r="K102" s="50" t="s">
        <v>68</v>
      </c>
      <c r="L102" s="50" t="s">
        <v>69</v>
      </c>
      <c r="M102" s="142" t="s">
        <v>72</v>
      </c>
    </row>
    <row r="103" spans="1:13" ht="12.75">
      <c r="A103" s="33" t="s">
        <v>4</v>
      </c>
      <c r="B103" s="16">
        <v>0.03</v>
      </c>
      <c r="C103" s="13">
        <f aca="true" t="shared" si="18" ref="C103:C108">B103*2.5</f>
        <v>0.075</v>
      </c>
      <c r="D103" s="13">
        <f aca="true" t="shared" si="19" ref="D103:D108">(C103/100)*30</f>
        <v>0.0225</v>
      </c>
      <c r="E103" s="14">
        <f aca="true" t="shared" si="20" ref="E103:E108">D103/2*100</f>
        <v>1.125</v>
      </c>
      <c r="F103" s="14">
        <f aca="true" t="shared" si="21" ref="F103:F108">D103/3*100</f>
        <v>0.75</v>
      </c>
      <c r="G103" s="14">
        <f aca="true" t="shared" si="22" ref="G103:G108">D103/5*100</f>
        <v>0.44999999999999996</v>
      </c>
      <c r="H103" s="14">
        <f aca="true" t="shared" si="23" ref="H103:H108">D103/6*100</f>
        <v>0.375</v>
      </c>
      <c r="I103" s="14">
        <v>0.45</v>
      </c>
      <c r="J103" s="16">
        <v>1</v>
      </c>
      <c r="K103" s="16">
        <v>2</v>
      </c>
      <c r="L103" s="16">
        <v>1</v>
      </c>
      <c r="M103" s="148">
        <v>38868</v>
      </c>
    </row>
    <row r="104" spans="1:13" ht="12.75">
      <c r="A104" s="33" t="s">
        <v>6</v>
      </c>
      <c r="B104" s="16">
        <v>0.45</v>
      </c>
      <c r="C104" s="13">
        <f t="shared" si="18"/>
        <v>1.125</v>
      </c>
      <c r="D104" s="13">
        <f t="shared" si="19"/>
        <v>0.33749999999999997</v>
      </c>
      <c r="E104" s="14">
        <f t="shared" si="20"/>
        <v>16.875</v>
      </c>
      <c r="F104" s="14">
        <f t="shared" si="21"/>
        <v>11.249999999999998</v>
      </c>
      <c r="G104" s="14">
        <f t="shared" si="22"/>
        <v>6.749999999999999</v>
      </c>
      <c r="H104" s="14">
        <f t="shared" si="23"/>
        <v>5.624999999999999</v>
      </c>
      <c r="I104" s="14">
        <v>6.75</v>
      </c>
      <c r="J104" s="16">
        <v>2</v>
      </c>
      <c r="K104" s="16">
        <v>2</v>
      </c>
      <c r="L104" s="16">
        <v>1</v>
      </c>
      <c r="M104" s="148">
        <v>38868</v>
      </c>
    </row>
    <row r="105" spans="1:13" ht="12.75">
      <c r="A105" s="33" t="s">
        <v>26</v>
      </c>
      <c r="B105" s="16">
        <v>0.45</v>
      </c>
      <c r="C105" s="13">
        <f t="shared" si="18"/>
        <v>1.125</v>
      </c>
      <c r="D105" s="13">
        <f t="shared" si="19"/>
        <v>0.33749999999999997</v>
      </c>
      <c r="E105" s="14">
        <f t="shared" si="20"/>
        <v>16.875</v>
      </c>
      <c r="F105" s="14">
        <f t="shared" si="21"/>
        <v>11.249999999999998</v>
      </c>
      <c r="G105" s="14">
        <f t="shared" si="22"/>
        <v>6.749999999999999</v>
      </c>
      <c r="H105" s="14">
        <f t="shared" si="23"/>
        <v>5.624999999999999</v>
      </c>
      <c r="I105" s="14">
        <v>6.75</v>
      </c>
      <c r="J105" s="16">
        <v>2</v>
      </c>
      <c r="K105" s="16">
        <v>2</v>
      </c>
      <c r="L105" s="16">
        <v>1</v>
      </c>
      <c r="M105" s="148">
        <v>38868</v>
      </c>
    </row>
    <row r="106" spans="1:13" ht="12.75">
      <c r="A106" s="33" t="s">
        <v>35</v>
      </c>
      <c r="B106" s="13">
        <f>(0.24/53)*100</f>
        <v>0.4528301886792453</v>
      </c>
      <c r="C106" s="13">
        <f t="shared" si="18"/>
        <v>1.1320754716981132</v>
      </c>
      <c r="D106" s="13">
        <f t="shared" si="19"/>
        <v>0.33962264150943394</v>
      </c>
      <c r="E106" s="14">
        <f t="shared" si="20"/>
        <v>16.9811320754717</v>
      </c>
      <c r="F106" s="14">
        <f t="shared" si="21"/>
        <v>11.320754716981131</v>
      </c>
      <c r="G106" s="14">
        <f t="shared" si="22"/>
        <v>6.7924528301886795</v>
      </c>
      <c r="H106" s="14">
        <f t="shared" si="23"/>
        <v>5.660377358490566</v>
      </c>
      <c r="I106" s="14">
        <v>6.7924528301886795</v>
      </c>
      <c r="J106" s="16">
        <v>2</v>
      </c>
      <c r="K106" s="16">
        <v>1</v>
      </c>
      <c r="L106" s="16">
        <v>1</v>
      </c>
      <c r="M106" s="148">
        <v>40083</v>
      </c>
    </row>
    <row r="107" spans="1:13" ht="12.75">
      <c r="A107" s="33" t="s">
        <v>34</v>
      </c>
      <c r="B107" s="13">
        <f>(0.25/46)*100</f>
        <v>0.5434782608695652</v>
      </c>
      <c r="C107" s="13">
        <f t="shared" si="18"/>
        <v>1.358695652173913</v>
      </c>
      <c r="D107" s="13">
        <f t="shared" si="19"/>
        <v>0.4076086956521739</v>
      </c>
      <c r="E107" s="14">
        <f t="shared" si="20"/>
        <v>20.380434782608695</v>
      </c>
      <c r="F107" s="14">
        <f t="shared" si="21"/>
        <v>13.586956521739129</v>
      </c>
      <c r="G107" s="14">
        <f t="shared" si="22"/>
        <v>8.152173913043478</v>
      </c>
      <c r="H107" s="14">
        <f t="shared" si="23"/>
        <v>6.7934782608695645</v>
      </c>
      <c r="I107" s="14">
        <v>8.152173913043478</v>
      </c>
      <c r="J107" s="16">
        <v>5</v>
      </c>
      <c r="K107" s="16">
        <v>1</v>
      </c>
      <c r="L107" s="16">
        <v>1</v>
      </c>
      <c r="M107" s="148">
        <v>38868</v>
      </c>
    </row>
    <row r="108" spans="1:13" ht="12.75">
      <c r="A108" s="33" t="s">
        <v>3</v>
      </c>
      <c r="B108" s="13">
        <v>0.6</v>
      </c>
      <c r="C108" s="16">
        <f t="shared" si="18"/>
        <v>1.5</v>
      </c>
      <c r="D108" s="13">
        <f t="shared" si="19"/>
        <v>0.44999999999999996</v>
      </c>
      <c r="E108" s="14">
        <f t="shared" si="20"/>
        <v>22.499999999999996</v>
      </c>
      <c r="F108" s="14">
        <f t="shared" si="21"/>
        <v>15</v>
      </c>
      <c r="G108" s="14">
        <f t="shared" si="22"/>
        <v>9</v>
      </c>
      <c r="H108" s="14">
        <f t="shared" si="23"/>
        <v>7.5</v>
      </c>
      <c r="I108" s="14">
        <v>9</v>
      </c>
      <c r="J108" s="16">
        <v>6</v>
      </c>
      <c r="K108" s="16">
        <v>2</v>
      </c>
      <c r="L108" s="16">
        <v>1</v>
      </c>
      <c r="M108" s="148">
        <v>38869</v>
      </c>
    </row>
    <row r="109" spans="1:13" s="70" customFormat="1" ht="51.75" thickBot="1">
      <c r="A109" s="56" t="s">
        <v>7</v>
      </c>
      <c r="B109" s="67"/>
      <c r="C109" s="71">
        <v>19</v>
      </c>
      <c r="D109" s="71">
        <v>19</v>
      </c>
      <c r="E109" s="67"/>
      <c r="F109" s="67"/>
      <c r="G109" s="67"/>
      <c r="H109" s="67"/>
      <c r="I109" s="67"/>
      <c r="J109" s="67"/>
      <c r="K109" s="67"/>
      <c r="L109" s="67"/>
      <c r="M109" s="69"/>
    </row>
    <row r="110" spans="1:13" s="45" customFormat="1" ht="12.75">
      <c r="A110" s="74"/>
      <c r="B110" s="31"/>
      <c r="C110" s="146"/>
      <c r="D110" s="146"/>
      <c r="E110" s="31"/>
      <c r="F110" s="31"/>
      <c r="G110" s="31"/>
      <c r="H110" s="31"/>
      <c r="I110" s="31"/>
      <c r="J110" s="31"/>
      <c r="K110" s="31"/>
      <c r="L110" s="31"/>
      <c r="M110" s="31"/>
    </row>
    <row r="111" spans="1:13" ht="12.75">
      <c r="A111" s="188" t="s">
        <v>71</v>
      </c>
      <c r="B111" s="188"/>
      <c r="C111" s="188"/>
      <c r="D111" s="188"/>
      <c r="E111" s="188"/>
      <c r="F111" s="188"/>
      <c r="G111" s="188"/>
      <c r="H111" s="188"/>
      <c r="I111" s="188"/>
      <c r="J111" s="188"/>
      <c r="K111" s="188"/>
      <c r="L111" s="188"/>
      <c r="M111" s="188"/>
    </row>
    <row r="112" spans="1:13" s="45" customFormat="1" ht="12.75">
      <c r="A112" s="74"/>
      <c r="B112" s="31"/>
      <c r="C112" s="146"/>
      <c r="D112" s="146"/>
      <c r="E112" s="31"/>
      <c r="F112" s="31"/>
      <c r="G112" s="31"/>
      <c r="H112" s="31"/>
      <c r="I112" s="31"/>
      <c r="J112" s="31"/>
      <c r="K112" s="31"/>
      <c r="L112" s="31"/>
      <c r="M112" s="31"/>
    </row>
    <row r="113" spans="1:13" ht="38.25" customHeight="1">
      <c r="A113" s="263" t="s">
        <v>129</v>
      </c>
      <c r="B113" s="188"/>
      <c r="C113" s="188"/>
      <c r="D113" s="188"/>
      <c r="E113" s="188"/>
      <c r="F113" s="188"/>
      <c r="G113" s="188"/>
      <c r="H113" s="188"/>
      <c r="I113" s="188"/>
      <c r="J113" s="188"/>
      <c r="K113" s="188"/>
      <c r="L113" s="188"/>
      <c r="M113" s="188"/>
    </row>
    <row r="114" ht="13.5" thickBot="1">
      <c r="A114" s="17"/>
    </row>
    <row r="115" spans="1:13" ht="12.75">
      <c r="A115" s="192" t="s">
        <v>128</v>
      </c>
      <c r="B115" s="193"/>
      <c r="C115" s="193"/>
      <c r="D115" s="193"/>
      <c r="E115" s="193"/>
      <c r="F115" s="194"/>
      <c r="H115" s="257" t="s">
        <v>122</v>
      </c>
      <c r="I115" s="258"/>
      <c r="J115" s="258"/>
      <c r="K115" s="258"/>
      <c r="L115" s="258"/>
      <c r="M115" s="259"/>
    </row>
    <row r="116" spans="1:13" ht="12.75">
      <c r="A116" s="260" t="s">
        <v>55</v>
      </c>
      <c r="B116" s="261"/>
      <c r="C116" s="261"/>
      <c r="D116" s="261"/>
      <c r="E116" s="261"/>
      <c r="F116" s="262"/>
      <c r="H116" s="264" t="s">
        <v>56</v>
      </c>
      <c r="I116" s="265"/>
      <c r="J116" s="265"/>
      <c r="K116" s="265" t="s">
        <v>57</v>
      </c>
      <c r="L116" s="265"/>
      <c r="M116" s="266"/>
    </row>
    <row r="117" spans="1:13" ht="25.5" customHeight="1">
      <c r="A117" s="195" t="s">
        <v>70</v>
      </c>
      <c r="B117" s="196"/>
      <c r="C117" s="196"/>
      <c r="D117" s="196"/>
      <c r="E117" s="196"/>
      <c r="F117" s="197"/>
      <c r="H117" s="248" t="s">
        <v>58</v>
      </c>
      <c r="I117" s="249"/>
      <c r="J117" s="249"/>
      <c r="K117" s="249" t="s">
        <v>59</v>
      </c>
      <c r="L117" s="249"/>
      <c r="M117" s="250"/>
    </row>
    <row r="118" spans="1:13" ht="14.25" customHeight="1">
      <c r="A118" s="245" t="s">
        <v>92</v>
      </c>
      <c r="B118" s="246"/>
      <c r="C118" s="246"/>
      <c r="D118" s="246"/>
      <c r="E118" s="246"/>
      <c r="F118" s="247"/>
      <c r="H118" s="248" t="s">
        <v>60</v>
      </c>
      <c r="I118" s="249"/>
      <c r="J118" s="249"/>
      <c r="K118" s="249" t="s">
        <v>61</v>
      </c>
      <c r="L118" s="249"/>
      <c r="M118" s="250"/>
    </row>
    <row r="119" spans="1:13" ht="13.5" thickBot="1">
      <c r="A119" s="251" t="s">
        <v>82</v>
      </c>
      <c r="B119" s="252"/>
      <c r="C119" s="252"/>
      <c r="D119" s="252"/>
      <c r="E119" s="252"/>
      <c r="F119" s="253"/>
      <c r="H119" s="248" t="s">
        <v>62</v>
      </c>
      <c r="I119" s="249"/>
      <c r="J119" s="249"/>
      <c r="K119" s="249" t="s">
        <v>63</v>
      </c>
      <c r="L119" s="249"/>
      <c r="M119" s="250"/>
    </row>
    <row r="120" spans="8:13" ht="13.5" thickBot="1">
      <c r="H120" s="254" t="s">
        <v>64</v>
      </c>
      <c r="I120" s="255"/>
      <c r="J120" s="255"/>
      <c r="K120" s="255" t="s">
        <v>65</v>
      </c>
      <c r="L120" s="255"/>
      <c r="M120" s="267"/>
    </row>
    <row r="121" spans="1:13" ht="12.75">
      <c r="A121" s="269" t="s">
        <v>135</v>
      </c>
      <c r="B121" s="270"/>
      <c r="C121" s="270"/>
      <c r="D121" s="270"/>
      <c r="E121" s="270"/>
      <c r="F121" s="270"/>
      <c r="H121" s="176"/>
      <c r="I121" s="176"/>
      <c r="J121" s="176"/>
      <c r="K121" s="176"/>
      <c r="L121" s="176"/>
      <c r="M121" s="176"/>
    </row>
    <row r="122" spans="8:13" ht="14.25">
      <c r="H122" s="95"/>
      <c r="I122" s="95"/>
      <c r="J122" s="95"/>
      <c r="K122" s="95"/>
      <c r="L122" s="95"/>
      <c r="M122" s="95"/>
    </row>
    <row r="123" spans="1:10" ht="12.75">
      <c r="A123" s="256" t="s">
        <v>90</v>
      </c>
      <c r="B123" s="256"/>
      <c r="C123" s="256"/>
      <c r="D123" s="256"/>
      <c r="E123" s="256"/>
      <c r="F123" s="256"/>
      <c r="G123" s="256"/>
      <c r="H123" s="256"/>
      <c r="I123" s="256"/>
      <c r="J123" s="256"/>
    </row>
    <row r="124" spans="8:13" ht="14.25">
      <c r="H124" s="95"/>
      <c r="I124" s="95"/>
      <c r="J124" s="95"/>
      <c r="K124" s="95"/>
      <c r="L124" s="95"/>
      <c r="M124" s="95"/>
    </row>
    <row r="125" spans="1:13" ht="12.75" customHeight="1">
      <c r="A125" s="244" t="s">
        <v>45</v>
      </c>
      <c r="B125" s="244"/>
      <c r="C125" s="244"/>
      <c r="D125" s="244"/>
      <c r="E125" s="244"/>
      <c r="F125" s="244"/>
      <c r="G125" s="244"/>
      <c r="H125" s="244"/>
      <c r="I125" s="244"/>
      <c r="J125" s="244"/>
      <c r="K125" s="244"/>
      <c r="L125" s="244"/>
      <c r="M125" s="244"/>
    </row>
    <row r="126" spans="1:13" ht="12.75" customHeight="1">
      <c r="A126" s="244"/>
      <c r="B126" s="244"/>
      <c r="C126" s="244"/>
      <c r="D126" s="244"/>
      <c r="E126" s="244"/>
      <c r="F126" s="244"/>
      <c r="G126" s="244"/>
      <c r="H126" s="244"/>
      <c r="I126" s="244"/>
      <c r="J126" s="244"/>
      <c r="K126" s="244"/>
      <c r="L126" s="244"/>
      <c r="M126" s="244"/>
    </row>
    <row r="127" spans="1:13" s="45" customFormat="1" ht="13.5" thickBot="1">
      <c r="A127" s="74"/>
      <c r="B127" s="31"/>
      <c r="C127" s="146"/>
      <c r="D127" s="146"/>
      <c r="E127" s="31"/>
      <c r="F127" s="31"/>
      <c r="G127" s="31"/>
      <c r="H127" s="31"/>
      <c r="I127" s="31"/>
      <c r="J127" s="31"/>
      <c r="K127" s="31"/>
      <c r="L127" s="31"/>
      <c r="M127" s="31"/>
    </row>
    <row r="128" spans="1:13" ht="12.75" customHeight="1">
      <c r="A128" s="205" t="s">
        <v>109</v>
      </c>
      <c r="B128" s="235"/>
      <c r="C128" s="235"/>
      <c r="D128" s="235"/>
      <c r="E128" s="235"/>
      <c r="F128" s="235"/>
      <c r="G128" s="235"/>
      <c r="H128" s="235"/>
      <c r="I128" s="235"/>
      <c r="J128" s="235"/>
      <c r="K128" s="235"/>
      <c r="L128" s="235"/>
      <c r="M128" s="236"/>
    </row>
    <row r="129" spans="1:13" ht="78">
      <c r="A129" s="33" t="s">
        <v>66</v>
      </c>
      <c r="B129" s="49" t="s">
        <v>0</v>
      </c>
      <c r="C129" s="50" t="s">
        <v>1</v>
      </c>
      <c r="D129" s="50" t="s">
        <v>2</v>
      </c>
      <c r="E129" s="36" t="s">
        <v>75</v>
      </c>
      <c r="F129" s="36" t="s">
        <v>76</v>
      </c>
      <c r="G129" s="36" t="s">
        <v>77</v>
      </c>
      <c r="H129" s="36" t="s">
        <v>78</v>
      </c>
      <c r="I129" s="36" t="s">
        <v>91</v>
      </c>
      <c r="J129" s="50" t="s">
        <v>84</v>
      </c>
      <c r="K129" s="50" t="s">
        <v>68</v>
      </c>
      <c r="L129" s="50" t="s">
        <v>69</v>
      </c>
      <c r="M129" s="51" t="s">
        <v>72</v>
      </c>
    </row>
    <row r="130" spans="1:13" ht="12.75">
      <c r="A130" s="33" t="s">
        <v>4</v>
      </c>
      <c r="B130" s="13">
        <v>0.536</v>
      </c>
      <c r="C130" s="152">
        <f aca="true" t="shared" si="24" ref="C130:C146">B130*2.5</f>
        <v>1.34</v>
      </c>
      <c r="D130" s="13">
        <f aca="true" t="shared" si="25" ref="D130:D146">(C130/100)*30</f>
        <v>0.402</v>
      </c>
      <c r="E130" s="14">
        <f aca="true" t="shared" si="26" ref="E130:E146">D130/2*100</f>
        <v>20.1</v>
      </c>
      <c r="F130" s="14">
        <f aca="true" t="shared" si="27" ref="F130:F146">D130/3*100</f>
        <v>13.4</v>
      </c>
      <c r="G130" s="14">
        <f aca="true" t="shared" si="28" ref="G130:G146">D130/5*100</f>
        <v>8.04</v>
      </c>
      <c r="H130" s="14">
        <f aca="true" t="shared" si="29" ref="H130:H146">D130/6*100</f>
        <v>6.7</v>
      </c>
      <c r="I130" s="14">
        <v>8.04</v>
      </c>
      <c r="J130" s="16">
        <v>1</v>
      </c>
      <c r="K130" s="16">
        <v>2</v>
      </c>
      <c r="L130" s="16">
        <v>1</v>
      </c>
      <c r="M130" s="148">
        <v>38868</v>
      </c>
    </row>
    <row r="131" spans="1:13" ht="12.75">
      <c r="A131" s="33" t="s">
        <v>44</v>
      </c>
      <c r="B131" s="13">
        <f>(0.28/40)*100</f>
        <v>0.7000000000000001</v>
      </c>
      <c r="C131" s="152">
        <f t="shared" si="24"/>
        <v>1.7500000000000002</v>
      </c>
      <c r="D131" s="13">
        <f t="shared" si="25"/>
        <v>0.525</v>
      </c>
      <c r="E131" s="14">
        <f t="shared" si="26"/>
        <v>26.25</v>
      </c>
      <c r="F131" s="14">
        <f t="shared" si="27"/>
        <v>17.5</v>
      </c>
      <c r="G131" s="14">
        <f t="shared" si="28"/>
        <v>10.500000000000002</v>
      </c>
      <c r="H131" s="14">
        <f t="shared" si="29"/>
        <v>8.75</v>
      </c>
      <c r="I131" s="14">
        <v>10.5</v>
      </c>
      <c r="J131" s="16">
        <v>2</v>
      </c>
      <c r="K131" s="16">
        <v>2</v>
      </c>
      <c r="L131" s="16">
        <v>1</v>
      </c>
      <c r="M131" s="148">
        <v>38868</v>
      </c>
    </row>
    <row r="132" spans="1:13" ht="12.75">
      <c r="A132" s="33" t="s">
        <v>35</v>
      </c>
      <c r="B132" s="13">
        <f>(0.22/31)*100</f>
        <v>0.7096774193548387</v>
      </c>
      <c r="C132" s="152">
        <f t="shared" si="24"/>
        <v>1.774193548387097</v>
      </c>
      <c r="D132" s="13">
        <f t="shared" si="25"/>
        <v>0.5322580645161291</v>
      </c>
      <c r="E132" s="14">
        <f t="shared" si="26"/>
        <v>26.612903225806456</v>
      </c>
      <c r="F132" s="14">
        <f t="shared" si="27"/>
        <v>17.74193548387097</v>
      </c>
      <c r="G132" s="14">
        <f t="shared" si="28"/>
        <v>10.645161290322584</v>
      </c>
      <c r="H132" s="14">
        <f t="shared" si="29"/>
        <v>8.870967741935486</v>
      </c>
      <c r="I132" s="14">
        <v>10.645161290322584</v>
      </c>
      <c r="J132" s="16">
        <v>3</v>
      </c>
      <c r="K132" s="16">
        <v>1</v>
      </c>
      <c r="L132" s="16">
        <v>1</v>
      </c>
      <c r="M132" s="148">
        <v>40083</v>
      </c>
    </row>
    <row r="133" spans="1:13" ht="12.75">
      <c r="A133" s="33" t="s">
        <v>32</v>
      </c>
      <c r="B133" s="13">
        <v>0.8</v>
      </c>
      <c r="C133" s="152">
        <f t="shared" si="24"/>
        <v>2</v>
      </c>
      <c r="D133" s="13">
        <f t="shared" si="25"/>
        <v>0.6</v>
      </c>
      <c r="E133" s="14">
        <f t="shared" si="26"/>
        <v>30</v>
      </c>
      <c r="F133" s="14">
        <f t="shared" si="27"/>
        <v>20</v>
      </c>
      <c r="G133" s="14">
        <f t="shared" si="28"/>
        <v>12</v>
      </c>
      <c r="H133" s="14">
        <f t="shared" si="29"/>
        <v>10</v>
      </c>
      <c r="I133" s="14">
        <v>12</v>
      </c>
      <c r="J133" s="16">
        <v>4</v>
      </c>
      <c r="K133" s="16">
        <v>2</v>
      </c>
      <c r="L133" s="16">
        <v>1</v>
      </c>
      <c r="M133" s="148">
        <v>38869</v>
      </c>
    </row>
    <row r="134" spans="1:13" ht="12.75">
      <c r="A134" s="33" t="s">
        <v>10</v>
      </c>
      <c r="B134" s="16">
        <v>0.82</v>
      </c>
      <c r="C134" s="152">
        <f t="shared" si="24"/>
        <v>2.05</v>
      </c>
      <c r="D134" s="13">
        <f t="shared" si="25"/>
        <v>0.6149999999999999</v>
      </c>
      <c r="E134" s="14">
        <f t="shared" si="26"/>
        <v>30.749999999999993</v>
      </c>
      <c r="F134" s="14">
        <f t="shared" si="27"/>
        <v>20.499999999999996</v>
      </c>
      <c r="G134" s="14">
        <f t="shared" si="28"/>
        <v>12.299999999999997</v>
      </c>
      <c r="H134" s="14">
        <f t="shared" si="29"/>
        <v>10.249999999999998</v>
      </c>
      <c r="I134" s="14">
        <v>12.3</v>
      </c>
      <c r="J134" s="16">
        <v>5</v>
      </c>
      <c r="K134" s="16">
        <v>2</v>
      </c>
      <c r="L134" s="16">
        <v>1</v>
      </c>
      <c r="M134" s="148">
        <v>38869</v>
      </c>
    </row>
    <row r="135" spans="1:13" ht="12.75">
      <c r="A135" s="33" t="s">
        <v>16</v>
      </c>
      <c r="B135" s="13">
        <v>0.85</v>
      </c>
      <c r="C135" s="152">
        <f t="shared" si="24"/>
        <v>2.125</v>
      </c>
      <c r="D135" s="13">
        <f t="shared" si="25"/>
        <v>0.6375000000000001</v>
      </c>
      <c r="E135" s="14">
        <f t="shared" si="26"/>
        <v>31.875000000000004</v>
      </c>
      <c r="F135" s="14">
        <f t="shared" si="27"/>
        <v>21.250000000000004</v>
      </c>
      <c r="G135" s="14">
        <f t="shared" si="28"/>
        <v>12.75</v>
      </c>
      <c r="H135" s="14">
        <f t="shared" si="29"/>
        <v>10.625000000000002</v>
      </c>
      <c r="I135" s="14">
        <v>12.75</v>
      </c>
      <c r="J135" s="16">
        <v>6</v>
      </c>
      <c r="K135" s="16">
        <v>2</v>
      </c>
      <c r="L135" s="16">
        <v>1</v>
      </c>
      <c r="M135" s="148">
        <v>38869</v>
      </c>
    </row>
    <row r="136" spans="1:13" ht="12.75">
      <c r="A136" s="33" t="s">
        <v>41</v>
      </c>
      <c r="B136" s="16">
        <v>0.85</v>
      </c>
      <c r="C136" s="152">
        <f t="shared" si="24"/>
        <v>2.125</v>
      </c>
      <c r="D136" s="13">
        <f t="shared" si="25"/>
        <v>0.6375000000000001</v>
      </c>
      <c r="E136" s="14">
        <f t="shared" si="26"/>
        <v>31.875000000000004</v>
      </c>
      <c r="F136" s="14">
        <f t="shared" si="27"/>
        <v>21.250000000000004</v>
      </c>
      <c r="G136" s="14">
        <f t="shared" si="28"/>
        <v>12.75</v>
      </c>
      <c r="H136" s="14">
        <f t="shared" si="29"/>
        <v>10.625000000000002</v>
      </c>
      <c r="I136" s="14">
        <v>12.75</v>
      </c>
      <c r="J136" s="16">
        <v>6</v>
      </c>
      <c r="K136" s="16">
        <v>2</v>
      </c>
      <c r="L136" s="16">
        <v>1</v>
      </c>
      <c r="M136" s="148">
        <v>38869</v>
      </c>
    </row>
    <row r="137" spans="1:13" ht="12.75">
      <c r="A137" s="33" t="s">
        <v>27</v>
      </c>
      <c r="B137" s="16">
        <v>0.85</v>
      </c>
      <c r="C137" s="152">
        <f t="shared" si="24"/>
        <v>2.125</v>
      </c>
      <c r="D137" s="13">
        <f t="shared" si="25"/>
        <v>0.6375000000000001</v>
      </c>
      <c r="E137" s="14">
        <f t="shared" si="26"/>
        <v>31.875000000000004</v>
      </c>
      <c r="F137" s="14">
        <f t="shared" si="27"/>
        <v>21.250000000000004</v>
      </c>
      <c r="G137" s="14">
        <f t="shared" si="28"/>
        <v>12.75</v>
      </c>
      <c r="H137" s="14">
        <f t="shared" si="29"/>
        <v>10.625000000000002</v>
      </c>
      <c r="I137" s="14">
        <v>12.75</v>
      </c>
      <c r="J137" s="16">
        <v>6</v>
      </c>
      <c r="K137" s="16">
        <v>2</v>
      </c>
      <c r="L137" s="16">
        <v>1</v>
      </c>
      <c r="M137" s="148">
        <v>38868</v>
      </c>
    </row>
    <row r="138" spans="1:13" ht="12.75">
      <c r="A138" s="33" t="s">
        <v>6</v>
      </c>
      <c r="B138" s="16">
        <v>0.85</v>
      </c>
      <c r="C138" s="152">
        <f t="shared" si="24"/>
        <v>2.125</v>
      </c>
      <c r="D138" s="13">
        <f t="shared" si="25"/>
        <v>0.6375000000000001</v>
      </c>
      <c r="E138" s="14">
        <f t="shared" si="26"/>
        <v>31.875000000000004</v>
      </c>
      <c r="F138" s="14">
        <f t="shared" si="27"/>
        <v>21.250000000000004</v>
      </c>
      <c r="G138" s="14">
        <f t="shared" si="28"/>
        <v>12.75</v>
      </c>
      <c r="H138" s="14">
        <f t="shared" si="29"/>
        <v>10.625000000000002</v>
      </c>
      <c r="I138" s="14">
        <v>12.75</v>
      </c>
      <c r="J138" s="16">
        <v>6</v>
      </c>
      <c r="K138" s="16">
        <v>2</v>
      </c>
      <c r="L138" s="16">
        <v>1</v>
      </c>
      <c r="M138" s="148">
        <v>38868</v>
      </c>
    </row>
    <row r="139" spans="1:13" ht="12.75">
      <c r="A139" s="33" t="s">
        <v>26</v>
      </c>
      <c r="B139" s="16">
        <v>0.85</v>
      </c>
      <c r="C139" s="152">
        <f t="shared" si="24"/>
        <v>2.125</v>
      </c>
      <c r="D139" s="13">
        <f t="shared" si="25"/>
        <v>0.6375000000000001</v>
      </c>
      <c r="E139" s="14">
        <f t="shared" si="26"/>
        <v>31.875000000000004</v>
      </c>
      <c r="F139" s="14">
        <f t="shared" si="27"/>
        <v>21.250000000000004</v>
      </c>
      <c r="G139" s="14">
        <f t="shared" si="28"/>
        <v>12.75</v>
      </c>
      <c r="H139" s="14">
        <f t="shared" si="29"/>
        <v>10.625000000000002</v>
      </c>
      <c r="I139" s="14">
        <v>12.75</v>
      </c>
      <c r="J139" s="16">
        <v>6</v>
      </c>
      <c r="K139" s="16">
        <v>2</v>
      </c>
      <c r="L139" s="16">
        <v>1</v>
      </c>
      <c r="M139" s="148">
        <v>38868</v>
      </c>
    </row>
    <row r="140" spans="1:13" ht="12.75">
      <c r="A140" s="33" t="s">
        <v>3</v>
      </c>
      <c r="B140" s="16">
        <v>0.85</v>
      </c>
      <c r="C140" s="152">
        <f t="shared" si="24"/>
        <v>2.125</v>
      </c>
      <c r="D140" s="13">
        <f t="shared" si="25"/>
        <v>0.6375000000000001</v>
      </c>
      <c r="E140" s="14">
        <f t="shared" si="26"/>
        <v>31.875000000000004</v>
      </c>
      <c r="F140" s="14">
        <f t="shared" si="27"/>
        <v>21.250000000000004</v>
      </c>
      <c r="G140" s="14">
        <f t="shared" si="28"/>
        <v>12.75</v>
      </c>
      <c r="H140" s="14">
        <f t="shared" si="29"/>
        <v>10.625000000000002</v>
      </c>
      <c r="I140" s="14">
        <v>12.75</v>
      </c>
      <c r="J140" s="16">
        <v>6</v>
      </c>
      <c r="K140" s="16">
        <v>2</v>
      </c>
      <c r="L140" s="16">
        <v>1</v>
      </c>
      <c r="M140" s="148">
        <v>38869</v>
      </c>
    </row>
    <row r="141" spans="1:13" ht="12.75">
      <c r="A141" s="33" t="s">
        <v>42</v>
      </c>
      <c r="B141" s="16">
        <v>0.85</v>
      </c>
      <c r="C141" s="152">
        <f t="shared" si="24"/>
        <v>2.125</v>
      </c>
      <c r="D141" s="13">
        <f t="shared" si="25"/>
        <v>0.6375000000000001</v>
      </c>
      <c r="E141" s="14">
        <f t="shared" si="26"/>
        <v>31.875000000000004</v>
      </c>
      <c r="F141" s="14">
        <f t="shared" si="27"/>
        <v>21.250000000000004</v>
      </c>
      <c r="G141" s="14">
        <f t="shared" si="28"/>
        <v>12.75</v>
      </c>
      <c r="H141" s="14">
        <f t="shared" si="29"/>
        <v>10.625000000000002</v>
      </c>
      <c r="I141" s="14">
        <v>12.75</v>
      </c>
      <c r="J141" s="16">
        <v>6</v>
      </c>
      <c r="K141" s="16">
        <v>2</v>
      </c>
      <c r="L141" s="16">
        <v>1</v>
      </c>
      <c r="M141" s="148">
        <v>38869</v>
      </c>
    </row>
    <row r="142" spans="1:13" ht="12.75">
      <c r="A142" s="33" t="s">
        <v>30</v>
      </c>
      <c r="B142" s="16">
        <v>0.85</v>
      </c>
      <c r="C142" s="152">
        <f t="shared" si="24"/>
        <v>2.125</v>
      </c>
      <c r="D142" s="13">
        <f t="shared" si="25"/>
        <v>0.6375000000000001</v>
      </c>
      <c r="E142" s="14">
        <f t="shared" si="26"/>
        <v>31.875000000000004</v>
      </c>
      <c r="F142" s="14">
        <f t="shared" si="27"/>
        <v>21.250000000000004</v>
      </c>
      <c r="G142" s="14">
        <f t="shared" si="28"/>
        <v>12.75</v>
      </c>
      <c r="H142" s="14">
        <f t="shared" si="29"/>
        <v>10.625000000000002</v>
      </c>
      <c r="I142" s="14">
        <v>12.75</v>
      </c>
      <c r="J142" s="16">
        <v>6</v>
      </c>
      <c r="K142" s="16">
        <v>2</v>
      </c>
      <c r="L142" s="16">
        <v>1</v>
      </c>
      <c r="M142" s="148">
        <v>38868</v>
      </c>
    </row>
    <row r="143" spans="1:13" ht="12.75">
      <c r="A143" s="33" t="s">
        <v>17</v>
      </c>
      <c r="B143" s="16">
        <v>0.85</v>
      </c>
      <c r="C143" s="152">
        <f t="shared" si="24"/>
        <v>2.125</v>
      </c>
      <c r="D143" s="13">
        <f t="shared" si="25"/>
        <v>0.6375000000000001</v>
      </c>
      <c r="E143" s="14">
        <f t="shared" si="26"/>
        <v>31.875000000000004</v>
      </c>
      <c r="F143" s="14">
        <f t="shared" si="27"/>
        <v>21.250000000000004</v>
      </c>
      <c r="G143" s="14">
        <f t="shared" si="28"/>
        <v>12.75</v>
      </c>
      <c r="H143" s="14">
        <f t="shared" si="29"/>
        <v>10.625000000000002</v>
      </c>
      <c r="I143" s="14">
        <v>12.75</v>
      </c>
      <c r="J143" s="16">
        <v>6</v>
      </c>
      <c r="K143" s="16">
        <v>2</v>
      </c>
      <c r="L143" s="16">
        <v>1</v>
      </c>
      <c r="M143" s="148">
        <v>38868</v>
      </c>
    </row>
    <row r="144" spans="1:13" ht="12.75">
      <c r="A144" s="33" t="s">
        <v>15</v>
      </c>
      <c r="B144" s="16">
        <v>0.85</v>
      </c>
      <c r="C144" s="152">
        <f t="shared" si="24"/>
        <v>2.125</v>
      </c>
      <c r="D144" s="13">
        <f t="shared" si="25"/>
        <v>0.6375000000000001</v>
      </c>
      <c r="E144" s="14">
        <f t="shared" si="26"/>
        <v>31.875000000000004</v>
      </c>
      <c r="F144" s="14">
        <f t="shared" si="27"/>
        <v>21.250000000000004</v>
      </c>
      <c r="G144" s="14">
        <f t="shared" si="28"/>
        <v>12.75</v>
      </c>
      <c r="H144" s="14">
        <f t="shared" si="29"/>
        <v>10.625000000000002</v>
      </c>
      <c r="I144" s="14">
        <v>12.75</v>
      </c>
      <c r="J144" s="16">
        <v>6</v>
      </c>
      <c r="K144" s="16">
        <v>2</v>
      </c>
      <c r="L144" s="16">
        <v>1</v>
      </c>
      <c r="M144" s="148">
        <v>38868</v>
      </c>
    </row>
    <row r="145" spans="1:13" ht="12.75">
      <c r="A145" s="33" t="s">
        <v>43</v>
      </c>
      <c r="B145" s="16">
        <v>0.85</v>
      </c>
      <c r="C145" s="152">
        <f t="shared" si="24"/>
        <v>2.125</v>
      </c>
      <c r="D145" s="13">
        <f t="shared" si="25"/>
        <v>0.6375000000000001</v>
      </c>
      <c r="E145" s="14">
        <f t="shared" si="26"/>
        <v>31.875000000000004</v>
      </c>
      <c r="F145" s="14">
        <f t="shared" si="27"/>
        <v>21.250000000000004</v>
      </c>
      <c r="G145" s="14">
        <f t="shared" si="28"/>
        <v>12.75</v>
      </c>
      <c r="H145" s="14">
        <f t="shared" si="29"/>
        <v>10.625000000000002</v>
      </c>
      <c r="I145" s="14">
        <v>12.75</v>
      </c>
      <c r="J145" s="16">
        <v>6</v>
      </c>
      <c r="K145" s="16">
        <v>2</v>
      </c>
      <c r="L145" s="16">
        <v>1</v>
      </c>
      <c r="M145" s="148">
        <v>38869</v>
      </c>
    </row>
    <row r="146" spans="1:13" ht="12.75">
      <c r="A146" s="33" t="s">
        <v>34</v>
      </c>
      <c r="B146" s="13">
        <f>0.27/29*100</f>
        <v>0.9310344827586208</v>
      </c>
      <c r="C146" s="152">
        <f t="shared" si="24"/>
        <v>2.327586206896552</v>
      </c>
      <c r="D146" s="13">
        <f t="shared" si="25"/>
        <v>0.6982758620689656</v>
      </c>
      <c r="E146" s="14">
        <f t="shared" si="26"/>
        <v>34.913793103448285</v>
      </c>
      <c r="F146" s="14">
        <f t="shared" si="27"/>
        <v>23.275862068965523</v>
      </c>
      <c r="G146" s="14">
        <f t="shared" si="28"/>
        <v>13.965517241379313</v>
      </c>
      <c r="H146" s="14">
        <f t="shared" si="29"/>
        <v>11.637931034482762</v>
      </c>
      <c r="I146" s="14">
        <v>13.965517241379313</v>
      </c>
      <c r="J146" s="16">
        <v>17</v>
      </c>
      <c r="K146" s="16">
        <v>1</v>
      </c>
      <c r="L146" s="16">
        <v>1</v>
      </c>
      <c r="M146" s="148">
        <v>38868</v>
      </c>
    </row>
    <row r="147" spans="1:13" s="70" customFormat="1" ht="51.75" thickBot="1">
      <c r="A147" s="56" t="s">
        <v>7</v>
      </c>
      <c r="B147" s="67"/>
      <c r="C147" s="71">
        <v>0.7370046320123522</v>
      </c>
      <c r="D147" s="71">
        <v>0.7370046320123522</v>
      </c>
      <c r="E147" s="67"/>
      <c r="F147" s="67"/>
      <c r="G147" s="67"/>
      <c r="H147" s="67"/>
      <c r="I147" s="67"/>
      <c r="J147" s="68"/>
      <c r="K147" s="68"/>
      <c r="L147" s="67"/>
      <c r="M147" s="69"/>
    </row>
    <row r="149" spans="1:13" ht="38.25" customHeight="1">
      <c r="A149" s="188" t="s">
        <v>127</v>
      </c>
      <c r="B149" s="188"/>
      <c r="C149" s="188"/>
      <c r="D149" s="188"/>
      <c r="E149" s="188"/>
      <c r="F149" s="188"/>
      <c r="G149" s="188"/>
      <c r="H149" s="188"/>
      <c r="I149" s="188"/>
      <c r="J149" s="188"/>
      <c r="K149" s="188"/>
      <c r="L149" s="188"/>
      <c r="M149" s="188"/>
    </row>
    <row r="150" ht="13.5" thickBot="1">
      <c r="A150" s="17"/>
    </row>
    <row r="151" spans="1:13" ht="12.75">
      <c r="A151" s="192" t="s">
        <v>128</v>
      </c>
      <c r="B151" s="193"/>
      <c r="C151" s="193"/>
      <c r="D151" s="193"/>
      <c r="E151" s="193"/>
      <c r="F151" s="194"/>
      <c r="H151" s="257" t="s">
        <v>122</v>
      </c>
      <c r="I151" s="258"/>
      <c r="J151" s="258"/>
      <c r="K151" s="258"/>
      <c r="L151" s="258"/>
      <c r="M151" s="259"/>
    </row>
    <row r="152" spans="1:13" ht="12.75">
      <c r="A152" s="260" t="s">
        <v>55</v>
      </c>
      <c r="B152" s="261"/>
      <c r="C152" s="261"/>
      <c r="D152" s="261"/>
      <c r="E152" s="261"/>
      <c r="F152" s="262"/>
      <c r="H152" s="264" t="s">
        <v>56</v>
      </c>
      <c r="I152" s="265"/>
      <c r="J152" s="265"/>
      <c r="K152" s="265" t="s">
        <v>57</v>
      </c>
      <c r="L152" s="265"/>
      <c r="M152" s="266"/>
    </row>
    <row r="153" spans="1:13" ht="25.5" customHeight="1">
      <c r="A153" s="195" t="s">
        <v>70</v>
      </c>
      <c r="B153" s="196"/>
      <c r="C153" s="196"/>
      <c r="D153" s="196"/>
      <c r="E153" s="196"/>
      <c r="F153" s="197"/>
      <c r="H153" s="248" t="s">
        <v>58</v>
      </c>
      <c r="I153" s="249"/>
      <c r="J153" s="249"/>
      <c r="K153" s="249" t="s">
        <v>59</v>
      </c>
      <c r="L153" s="249"/>
      <c r="M153" s="250"/>
    </row>
    <row r="154" spans="1:13" ht="14.25" customHeight="1">
      <c r="A154" s="245" t="s">
        <v>92</v>
      </c>
      <c r="B154" s="246"/>
      <c r="C154" s="246"/>
      <c r="D154" s="246"/>
      <c r="E154" s="246"/>
      <c r="F154" s="247"/>
      <c r="H154" s="248" t="s">
        <v>60</v>
      </c>
      <c r="I154" s="249"/>
      <c r="J154" s="249"/>
      <c r="K154" s="249" t="s">
        <v>61</v>
      </c>
      <c r="L154" s="249"/>
      <c r="M154" s="250"/>
    </row>
    <row r="155" spans="1:13" ht="13.5" thickBot="1">
      <c r="A155" s="251" t="s">
        <v>82</v>
      </c>
      <c r="B155" s="252"/>
      <c r="C155" s="252"/>
      <c r="D155" s="252"/>
      <c r="E155" s="252"/>
      <c r="F155" s="253"/>
      <c r="H155" s="248" t="s">
        <v>62</v>
      </c>
      <c r="I155" s="249"/>
      <c r="J155" s="249"/>
      <c r="K155" s="249" t="s">
        <v>63</v>
      </c>
      <c r="L155" s="249"/>
      <c r="M155" s="250"/>
    </row>
    <row r="156" spans="8:13" ht="13.5" thickBot="1">
      <c r="H156" s="254" t="s">
        <v>64</v>
      </c>
      <c r="I156" s="255"/>
      <c r="J156" s="255"/>
      <c r="K156" s="255" t="s">
        <v>65</v>
      </c>
      <c r="L156" s="255"/>
      <c r="M156" s="267"/>
    </row>
    <row r="157" spans="8:13" ht="14.25">
      <c r="H157" s="95"/>
      <c r="I157" s="95"/>
      <c r="J157" s="95"/>
      <c r="K157" s="95"/>
      <c r="L157" s="95"/>
      <c r="M157" s="95"/>
    </row>
    <row r="158" spans="1:10" ht="12.75">
      <c r="A158" s="256" t="s">
        <v>90</v>
      </c>
      <c r="B158" s="256"/>
      <c r="C158" s="256"/>
      <c r="D158" s="256"/>
      <c r="E158" s="256"/>
      <c r="F158" s="256"/>
      <c r="G158" s="256"/>
      <c r="H158" s="256"/>
      <c r="I158" s="256"/>
      <c r="J158" s="256"/>
    </row>
  </sheetData>
  <mergeCells count="103">
    <mergeCell ref="H90:J90"/>
    <mergeCell ref="K90:M90"/>
    <mergeCell ref="A92:F92"/>
    <mergeCell ref="A123:J123"/>
    <mergeCell ref="H92:J92"/>
    <mergeCell ref="K92:M92"/>
    <mergeCell ref="K93:M93"/>
    <mergeCell ref="H93:J93"/>
    <mergeCell ref="A116:F116"/>
    <mergeCell ref="A118:F118"/>
    <mergeCell ref="A158:J158"/>
    <mergeCell ref="A25:F25"/>
    <mergeCell ref="H25:J25"/>
    <mergeCell ref="K25:M25"/>
    <mergeCell ref="A31:J31"/>
    <mergeCell ref="A154:F154"/>
    <mergeCell ref="A149:M149"/>
    <mergeCell ref="A91:F91"/>
    <mergeCell ref="H91:J91"/>
    <mergeCell ref="K91:M91"/>
    <mergeCell ref="A22:M22"/>
    <mergeCell ref="A24:F24"/>
    <mergeCell ref="H24:M24"/>
    <mergeCell ref="A4:M4"/>
    <mergeCell ref="B101:J101"/>
    <mergeCell ref="A117:F117"/>
    <mergeCell ref="H117:J117"/>
    <mergeCell ref="A95:J95"/>
    <mergeCell ref="A113:M113"/>
    <mergeCell ref="A115:F115"/>
    <mergeCell ref="H115:M115"/>
    <mergeCell ref="A111:M111"/>
    <mergeCell ref="H116:J116"/>
    <mergeCell ref="K116:M116"/>
    <mergeCell ref="K117:M117"/>
    <mergeCell ref="H118:J118"/>
    <mergeCell ref="A128:M128"/>
    <mergeCell ref="K118:M118"/>
    <mergeCell ref="A119:F119"/>
    <mergeCell ref="A121:F121"/>
    <mergeCell ref="K120:M120"/>
    <mergeCell ref="A153:F153"/>
    <mergeCell ref="A151:F151"/>
    <mergeCell ref="A152:F152"/>
    <mergeCell ref="H151:M151"/>
    <mergeCell ref="H152:J152"/>
    <mergeCell ref="K152:M152"/>
    <mergeCell ref="H156:J156"/>
    <mergeCell ref="K156:M156"/>
    <mergeCell ref="H154:J154"/>
    <mergeCell ref="K154:M154"/>
    <mergeCell ref="A26:F26"/>
    <mergeCell ref="H26:J26"/>
    <mergeCell ref="K27:M27"/>
    <mergeCell ref="A28:F28"/>
    <mergeCell ref="H28:J28"/>
    <mergeCell ref="K28:M28"/>
    <mergeCell ref="K26:M26"/>
    <mergeCell ref="K29:M29"/>
    <mergeCell ref="A155:F155"/>
    <mergeCell ref="H153:J153"/>
    <mergeCell ref="K153:M153"/>
    <mergeCell ref="H155:J155"/>
    <mergeCell ref="K155:M155"/>
    <mergeCell ref="H119:J119"/>
    <mergeCell ref="K119:M119"/>
    <mergeCell ref="A125:M126"/>
    <mergeCell ref="H120:J120"/>
    <mergeCell ref="B36:J36"/>
    <mergeCell ref="A27:F27"/>
    <mergeCell ref="H27:J27"/>
    <mergeCell ref="H29:J29"/>
    <mergeCell ref="K65:M65"/>
    <mergeCell ref="K64:M64"/>
    <mergeCell ref="A58:M58"/>
    <mergeCell ref="A60:F60"/>
    <mergeCell ref="H60:M60"/>
    <mergeCell ref="A61:F61"/>
    <mergeCell ref="H61:J61"/>
    <mergeCell ref="K61:M61"/>
    <mergeCell ref="A62:F62"/>
    <mergeCell ref="H62:J62"/>
    <mergeCell ref="K62:M62"/>
    <mergeCell ref="A90:F90"/>
    <mergeCell ref="A67:J67"/>
    <mergeCell ref="A88:F88"/>
    <mergeCell ref="H88:M88"/>
    <mergeCell ref="A89:F89"/>
    <mergeCell ref="A72:M72"/>
    <mergeCell ref="A84:M84"/>
    <mergeCell ref="A86:M86"/>
    <mergeCell ref="H89:J89"/>
    <mergeCell ref="K89:M89"/>
    <mergeCell ref="A1:M2"/>
    <mergeCell ref="A69:M70"/>
    <mergeCell ref="A97:M98"/>
    <mergeCell ref="A33:M34"/>
    <mergeCell ref="A63:F63"/>
    <mergeCell ref="H63:J63"/>
    <mergeCell ref="K63:M63"/>
    <mergeCell ref="A64:F64"/>
    <mergeCell ref="H64:J64"/>
    <mergeCell ref="H65:J65"/>
  </mergeCells>
  <printOptions/>
  <pageMargins left="0.75" right="0.75" top="1" bottom="1" header="0.5" footer="0.5"/>
  <pageSetup fitToHeight="5" horizontalDpi="600" verticalDpi="600" orientation="landscape" paperSize="9" scale="76" r:id="rId1"/>
  <rowBreaks count="4" manualBreakCount="4">
    <brk id="32" max="12" man="1"/>
    <brk id="68" max="12" man="1"/>
    <brk id="96" max="12" man="1"/>
    <brk id="124" max="12" man="1"/>
  </rowBreaks>
</worksheet>
</file>

<file path=xl/worksheets/sheet4.xml><?xml version="1.0" encoding="utf-8"?>
<worksheet xmlns="http://schemas.openxmlformats.org/spreadsheetml/2006/main" xmlns:r="http://schemas.openxmlformats.org/officeDocument/2006/relationships">
  <dimension ref="A1:AB84"/>
  <sheetViews>
    <sheetView workbookViewId="0" topLeftCell="A48">
      <selection activeCell="F35" sqref="F35"/>
    </sheetView>
  </sheetViews>
  <sheetFormatPr defaultColWidth="9.140625" defaultRowHeight="12.75"/>
  <cols>
    <col min="1" max="1" width="12.421875" style="65" customWidth="1"/>
    <col min="2" max="6" width="9.140625" style="1" customWidth="1"/>
    <col min="7" max="7" width="16.140625" style="1" customWidth="1"/>
    <col min="8" max="8" width="10.7109375" style="1" customWidth="1"/>
    <col min="9" max="9" width="11.8515625" style="1" customWidth="1"/>
    <col min="10" max="10" width="11.421875" style="1" customWidth="1"/>
    <col min="11" max="16384" width="9.140625" style="1" customWidth="1"/>
  </cols>
  <sheetData>
    <row r="1" spans="1:10" ht="12.75">
      <c r="A1" s="278" t="s">
        <v>53</v>
      </c>
      <c r="B1" s="279"/>
      <c r="C1" s="279"/>
      <c r="D1" s="279"/>
      <c r="E1" s="279"/>
      <c r="F1" s="279"/>
      <c r="G1" s="279"/>
      <c r="H1" s="279"/>
      <c r="I1" s="279"/>
      <c r="J1" s="279"/>
    </row>
    <row r="2" spans="1:10" ht="12.75">
      <c r="A2" s="279"/>
      <c r="B2" s="279"/>
      <c r="C2" s="279"/>
      <c r="D2" s="279"/>
      <c r="E2" s="279"/>
      <c r="F2" s="279"/>
      <c r="G2" s="279"/>
      <c r="H2" s="279"/>
      <c r="I2" s="279"/>
      <c r="J2" s="279"/>
    </row>
    <row r="3" ht="13.5" thickBot="1"/>
    <row r="4" spans="1:10" s="12" customFormat="1" ht="12.75" customHeight="1">
      <c r="A4" s="275" t="s">
        <v>108</v>
      </c>
      <c r="B4" s="276"/>
      <c r="C4" s="276"/>
      <c r="D4" s="276"/>
      <c r="E4" s="276"/>
      <c r="F4" s="276"/>
      <c r="G4" s="276"/>
      <c r="H4" s="276"/>
      <c r="I4" s="276"/>
      <c r="J4" s="277"/>
    </row>
    <row r="5" spans="1:10" s="12" customFormat="1" ht="52.5">
      <c r="A5" s="86" t="s">
        <v>66</v>
      </c>
      <c r="B5" s="10" t="s">
        <v>46</v>
      </c>
      <c r="C5" s="10" t="s">
        <v>23</v>
      </c>
      <c r="D5" s="10" t="s">
        <v>20</v>
      </c>
      <c r="E5" s="10" t="s">
        <v>47</v>
      </c>
      <c r="F5" s="10" t="s">
        <v>48</v>
      </c>
      <c r="G5" s="3" t="s">
        <v>91</v>
      </c>
      <c r="H5" s="10" t="s">
        <v>84</v>
      </c>
      <c r="I5" s="36" t="s">
        <v>73</v>
      </c>
      <c r="J5" s="37" t="s">
        <v>72</v>
      </c>
    </row>
    <row r="6" spans="1:10" ht="12.75">
      <c r="A6" s="42" t="s">
        <v>52</v>
      </c>
      <c r="B6" s="7">
        <v>355</v>
      </c>
      <c r="C6" s="5">
        <f aca="true" t="shared" si="0" ref="C6:C12">D6/B6*100</f>
        <v>0.2774647887323944</v>
      </c>
      <c r="D6" s="5">
        <v>0.985</v>
      </c>
      <c r="E6" s="6">
        <f aca="true" t="shared" si="1" ref="E6:F12">C6*2.5</f>
        <v>0.693661971830986</v>
      </c>
      <c r="F6" s="6">
        <f t="shared" si="1"/>
        <v>2.4625</v>
      </c>
      <c r="G6" s="6">
        <f aca="true" t="shared" si="2" ref="G6:G12">(F6/5)*100</f>
        <v>49.25</v>
      </c>
      <c r="H6" s="38">
        <v>1</v>
      </c>
      <c r="I6" s="7">
        <v>1</v>
      </c>
      <c r="J6" s="80">
        <v>38890</v>
      </c>
    </row>
    <row r="7" spans="1:10" ht="12.75">
      <c r="A7" s="42" t="s">
        <v>34</v>
      </c>
      <c r="B7" s="7">
        <v>357</v>
      </c>
      <c r="C7" s="5">
        <f t="shared" si="0"/>
        <v>0.2773109243697479</v>
      </c>
      <c r="D7" s="5">
        <v>0.99</v>
      </c>
      <c r="E7" s="6">
        <f t="shared" si="1"/>
        <v>0.6932773109243697</v>
      </c>
      <c r="F7" s="6">
        <f t="shared" si="1"/>
        <v>2.475</v>
      </c>
      <c r="G7" s="6">
        <f t="shared" si="2"/>
        <v>49.5</v>
      </c>
      <c r="H7" s="38">
        <v>2</v>
      </c>
      <c r="I7" s="7">
        <v>1</v>
      </c>
      <c r="J7" s="80">
        <v>38903</v>
      </c>
    </row>
    <row r="8" spans="1:10" ht="12.75">
      <c r="A8" s="42" t="s">
        <v>4</v>
      </c>
      <c r="B8" s="7">
        <v>348</v>
      </c>
      <c r="C8" s="5">
        <f t="shared" si="0"/>
        <v>0.29022988505747127</v>
      </c>
      <c r="D8" s="5">
        <v>1.01</v>
      </c>
      <c r="E8" s="6">
        <f t="shared" si="1"/>
        <v>0.7255747126436782</v>
      </c>
      <c r="F8" s="6">
        <f t="shared" si="1"/>
        <v>2.525</v>
      </c>
      <c r="G8" s="6">
        <f t="shared" si="2"/>
        <v>50.5</v>
      </c>
      <c r="H8" s="38">
        <v>3</v>
      </c>
      <c r="I8" s="7">
        <v>1</v>
      </c>
      <c r="J8" s="80">
        <v>38903</v>
      </c>
    </row>
    <row r="9" spans="1:10" ht="12.75">
      <c r="A9" s="42" t="s">
        <v>6</v>
      </c>
      <c r="B9" s="7">
        <v>355</v>
      </c>
      <c r="C9" s="5">
        <f t="shared" si="0"/>
        <v>0.28507042253521125</v>
      </c>
      <c r="D9" s="5">
        <v>1.012</v>
      </c>
      <c r="E9" s="6">
        <f t="shared" si="1"/>
        <v>0.7126760563380281</v>
      </c>
      <c r="F9" s="6">
        <f t="shared" si="1"/>
        <v>2.5300000000000002</v>
      </c>
      <c r="G9" s="6">
        <f t="shared" si="2"/>
        <v>50.6</v>
      </c>
      <c r="H9" s="38">
        <v>3</v>
      </c>
      <c r="I9" s="7">
        <v>1</v>
      </c>
      <c r="J9" s="80">
        <v>38903</v>
      </c>
    </row>
    <row r="10" spans="1:10" ht="12.75">
      <c r="A10" s="42" t="s">
        <v>15</v>
      </c>
      <c r="B10" s="7">
        <v>354</v>
      </c>
      <c r="C10" s="5">
        <f t="shared" si="0"/>
        <v>0.30225988700564976</v>
      </c>
      <c r="D10" s="5">
        <v>1.07</v>
      </c>
      <c r="E10" s="6">
        <f t="shared" si="1"/>
        <v>0.7556497175141244</v>
      </c>
      <c r="F10" s="6">
        <f t="shared" si="1"/>
        <v>2.6750000000000003</v>
      </c>
      <c r="G10" s="6">
        <f t="shared" si="2"/>
        <v>53.5</v>
      </c>
      <c r="H10" s="38">
        <v>5</v>
      </c>
      <c r="I10" s="7">
        <v>1</v>
      </c>
      <c r="J10" s="80">
        <v>38890</v>
      </c>
    </row>
    <row r="11" spans="1:10" ht="12.75">
      <c r="A11" s="42" t="s">
        <v>33</v>
      </c>
      <c r="B11" s="7">
        <v>367</v>
      </c>
      <c r="C11" s="5">
        <f t="shared" si="0"/>
        <v>0.296457765667575</v>
      </c>
      <c r="D11" s="5">
        <v>1.088</v>
      </c>
      <c r="E11" s="6">
        <f t="shared" si="1"/>
        <v>0.7411444141689374</v>
      </c>
      <c r="F11" s="6">
        <f t="shared" si="1"/>
        <v>2.72</v>
      </c>
      <c r="G11" s="6">
        <f t="shared" si="2"/>
        <v>54.400000000000006</v>
      </c>
      <c r="H11" s="38">
        <v>6</v>
      </c>
      <c r="I11" s="7">
        <v>1</v>
      </c>
      <c r="J11" s="80">
        <v>38903</v>
      </c>
    </row>
    <row r="12" spans="1:10" ht="12.75">
      <c r="A12" s="42" t="s">
        <v>35</v>
      </c>
      <c r="B12" s="7">
        <v>373</v>
      </c>
      <c r="C12" s="5">
        <f t="shared" si="0"/>
        <v>0.2922252010723861</v>
      </c>
      <c r="D12" s="5">
        <v>1.09</v>
      </c>
      <c r="E12" s="6">
        <f t="shared" si="1"/>
        <v>0.7305630026809652</v>
      </c>
      <c r="F12" s="6">
        <f t="shared" si="1"/>
        <v>2.725</v>
      </c>
      <c r="G12" s="6">
        <f t="shared" si="2"/>
        <v>54.50000000000001</v>
      </c>
      <c r="H12" s="38">
        <v>7</v>
      </c>
      <c r="I12" s="7">
        <v>1</v>
      </c>
      <c r="J12" s="80">
        <v>38903</v>
      </c>
    </row>
    <row r="13" spans="1:10" s="21" customFormat="1" ht="64.5" thickBot="1">
      <c r="A13" s="82" t="s">
        <v>49</v>
      </c>
      <c r="B13" s="18"/>
      <c r="C13" s="18"/>
      <c r="D13" s="18"/>
      <c r="E13" s="83"/>
      <c r="F13" s="83">
        <f>(F12-F6)/ABS(F6)</f>
        <v>0.10659898477157367</v>
      </c>
      <c r="G13" s="83"/>
      <c r="H13" s="83"/>
      <c r="I13" s="19"/>
      <c r="J13" s="20"/>
    </row>
    <row r="15" spans="1:10" ht="12.75">
      <c r="A15" s="274" t="s">
        <v>83</v>
      </c>
      <c r="B15" s="274"/>
      <c r="C15" s="274"/>
      <c r="D15" s="274"/>
      <c r="E15" s="274"/>
      <c r="F15" s="274"/>
      <c r="G15" s="274"/>
      <c r="H15" s="274"/>
      <c r="I15" s="274"/>
      <c r="J15" s="274"/>
    </row>
    <row r="16" spans="1:10" ht="13.5" thickBot="1">
      <c r="A16" s="27"/>
      <c r="B16" s="27"/>
      <c r="C16" s="27"/>
      <c r="D16" s="27"/>
      <c r="E16" s="27"/>
      <c r="F16" s="27"/>
      <c r="G16" s="27"/>
      <c r="H16" s="27"/>
      <c r="I16" s="27"/>
      <c r="J16" s="27"/>
    </row>
    <row r="17" spans="1:28" s="9" customFormat="1" ht="12.75">
      <c r="A17" s="229" t="s">
        <v>85</v>
      </c>
      <c r="B17" s="230"/>
      <c r="C17" s="230"/>
      <c r="D17" s="230"/>
      <c r="E17" s="230"/>
      <c r="F17" s="231"/>
      <c r="G17" s="8"/>
      <c r="J17" s="8"/>
      <c r="M17" s="8"/>
      <c r="AB17" s="1"/>
    </row>
    <row r="18" spans="1:28" s="9" customFormat="1" ht="12.75">
      <c r="A18" s="223" t="s">
        <v>55</v>
      </c>
      <c r="B18" s="224"/>
      <c r="C18" s="224"/>
      <c r="D18" s="224"/>
      <c r="E18" s="224"/>
      <c r="F18" s="225"/>
      <c r="G18" s="8"/>
      <c r="J18" s="8"/>
      <c r="M18" s="8"/>
      <c r="AB18" s="1"/>
    </row>
    <row r="19" spans="1:28" s="9" customFormat="1" ht="27" customHeight="1" thickBot="1">
      <c r="A19" s="220" t="s">
        <v>86</v>
      </c>
      <c r="B19" s="221"/>
      <c r="C19" s="221"/>
      <c r="D19" s="221"/>
      <c r="E19" s="221"/>
      <c r="F19" s="222"/>
      <c r="G19" s="8"/>
      <c r="J19" s="8"/>
      <c r="M19" s="8"/>
      <c r="AB19" s="1"/>
    </row>
    <row r="20" spans="1:28" s="9" customFormat="1" ht="12.75">
      <c r="A20" s="94"/>
      <c r="B20" s="94"/>
      <c r="C20" s="94"/>
      <c r="D20" s="94"/>
      <c r="E20" s="94"/>
      <c r="F20" s="94"/>
      <c r="G20" s="8"/>
      <c r="J20" s="8"/>
      <c r="M20" s="8"/>
      <c r="AB20" s="1"/>
    </row>
    <row r="21" spans="1:10" ht="12.75">
      <c r="A21" s="181" t="s">
        <v>90</v>
      </c>
      <c r="B21" s="181"/>
      <c r="C21" s="181"/>
      <c r="D21" s="181"/>
      <c r="E21" s="181"/>
      <c r="F21" s="181"/>
      <c r="G21" s="181"/>
      <c r="H21" s="181"/>
      <c r="I21" s="181"/>
      <c r="J21" s="181"/>
    </row>
    <row r="23" spans="1:10" ht="12.75">
      <c r="A23" s="278" t="s">
        <v>53</v>
      </c>
      <c r="B23" s="279"/>
      <c r="C23" s="279"/>
      <c r="D23" s="279"/>
      <c r="E23" s="279"/>
      <c r="F23" s="279"/>
      <c r="G23" s="279"/>
      <c r="H23" s="279"/>
      <c r="I23" s="279"/>
      <c r="J23" s="279"/>
    </row>
    <row r="24" spans="1:10" ht="12.75">
      <c r="A24" s="279"/>
      <c r="B24" s="279"/>
      <c r="C24" s="279"/>
      <c r="D24" s="279"/>
      <c r="E24" s="279"/>
      <c r="F24" s="279"/>
      <c r="G24" s="279"/>
      <c r="H24" s="279"/>
      <c r="I24" s="279"/>
      <c r="J24" s="279"/>
    </row>
    <row r="25" ht="13.5" thickBot="1"/>
    <row r="26" spans="1:10" s="12" customFormat="1" ht="12.75" customHeight="1">
      <c r="A26" s="275" t="s">
        <v>107</v>
      </c>
      <c r="B26" s="276"/>
      <c r="C26" s="276"/>
      <c r="D26" s="276"/>
      <c r="E26" s="276"/>
      <c r="F26" s="276"/>
      <c r="G26" s="276"/>
      <c r="H26" s="276"/>
      <c r="I26" s="276"/>
      <c r="J26" s="277"/>
    </row>
    <row r="27" spans="1:10" s="12" customFormat="1" ht="52.5">
      <c r="A27" s="86" t="s">
        <v>66</v>
      </c>
      <c r="B27" s="10" t="s">
        <v>46</v>
      </c>
      <c r="C27" s="10" t="s">
        <v>23</v>
      </c>
      <c r="D27" s="10" t="s">
        <v>20</v>
      </c>
      <c r="E27" s="10" t="s">
        <v>47</v>
      </c>
      <c r="F27" s="10" t="s">
        <v>48</v>
      </c>
      <c r="G27" s="3" t="s">
        <v>91</v>
      </c>
      <c r="H27" s="10" t="s">
        <v>84</v>
      </c>
      <c r="I27" s="36" t="s">
        <v>73</v>
      </c>
      <c r="J27" s="37" t="s">
        <v>72</v>
      </c>
    </row>
    <row r="28" spans="1:10" ht="12.75" customHeight="1">
      <c r="A28" s="42" t="s">
        <v>33</v>
      </c>
      <c r="B28" s="7">
        <v>74</v>
      </c>
      <c r="C28" s="5">
        <f aca="true" t="shared" si="3" ref="C28:C34">D28/B28*100</f>
        <v>0.17972972972972975</v>
      </c>
      <c r="D28" s="5">
        <v>0.133</v>
      </c>
      <c r="E28" s="6">
        <f aca="true" t="shared" si="4" ref="E28:F34">C28*2.5</f>
        <v>0.4493243243243244</v>
      </c>
      <c r="F28" s="6">
        <f t="shared" si="4"/>
        <v>0.3325</v>
      </c>
      <c r="G28" s="6">
        <f aca="true" t="shared" si="5" ref="G28:G34">(F28/5)*100</f>
        <v>6.65</v>
      </c>
      <c r="H28" s="38">
        <v>1</v>
      </c>
      <c r="I28" s="7">
        <v>1</v>
      </c>
      <c r="J28" s="80">
        <v>38903</v>
      </c>
    </row>
    <row r="29" spans="1:10" ht="12.75">
      <c r="A29" s="42" t="s">
        <v>4</v>
      </c>
      <c r="B29" s="7">
        <v>74</v>
      </c>
      <c r="C29" s="5">
        <f t="shared" si="3"/>
        <v>0.2135135135135135</v>
      </c>
      <c r="D29" s="5">
        <v>0.158</v>
      </c>
      <c r="E29" s="6">
        <f t="shared" si="4"/>
        <v>0.5337837837837838</v>
      </c>
      <c r="F29" s="6">
        <f t="shared" si="4"/>
        <v>0.395</v>
      </c>
      <c r="G29" s="6">
        <f t="shared" si="5"/>
        <v>7.9</v>
      </c>
      <c r="H29" s="38">
        <v>2</v>
      </c>
      <c r="I29" s="7">
        <v>1</v>
      </c>
      <c r="J29" s="80">
        <v>38903</v>
      </c>
    </row>
    <row r="30" spans="1:10" ht="12.75">
      <c r="A30" s="42" t="s">
        <v>35</v>
      </c>
      <c r="B30" s="7">
        <v>74</v>
      </c>
      <c r="C30" s="5">
        <f t="shared" si="3"/>
        <v>0.3243243243243243</v>
      </c>
      <c r="D30" s="5">
        <v>0.24</v>
      </c>
      <c r="E30" s="6">
        <f t="shared" si="4"/>
        <v>0.8108108108108107</v>
      </c>
      <c r="F30" s="6">
        <f t="shared" si="4"/>
        <v>0.6</v>
      </c>
      <c r="G30" s="6">
        <f t="shared" si="5"/>
        <v>12</v>
      </c>
      <c r="H30" s="38">
        <v>3</v>
      </c>
      <c r="I30" s="7">
        <v>1</v>
      </c>
      <c r="J30" s="80">
        <v>38903</v>
      </c>
    </row>
    <row r="31" spans="1:10" ht="12.75">
      <c r="A31" s="42" t="s">
        <v>15</v>
      </c>
      <c r="B31" s="7">
        <v>74</v>
      </c>
      <c r="C31" s="5">
        <f t="shared" si="3"/>
        <v>0.35000000000000003</v>
      </c>
      <c r="D31" s="5">
        <v>0.259</v>
      </c>
      <c r="E31" s="6">
        <f t="shared" si="4"/>
        <v>0.8750000000000001</v>
      </c>
      <c r="F31" s="6">
        <f t="shared" si="4"/>
        <v>0.6475</v>
      </c>
      <c r="G31" s="6">
        <f t="shared" si="5"/>
        <v>12.950000000000001</v>
      </c>
      <c r="H31" s="38">
        <v>4</v>
      </c>
      <c r="I31" s="7">
        <v>1</v>
      </c>
      <c r="J31" s="80">
        <v>38890</v>
      </c>
    </row>
    <row r="32" spans="1:10" ht="12.75">
      <c r="A32" s="42" t="s">
        <v>34</v>
      </c>
      <c r="B32" s="7">
        <v>88</v>
      </c>
      <c r="C32" s="5">
        <f t="shared" si="3"/>
        <v>0.3181818181818182</v>
      </c>
      <c r="D32" s="5">
        <v>0.28</v>
      </c>
      <c r="E32" s="6">
        <f t="shared" si="4"/>
        <v>0.7954545454545454</v>
      </c>
      <c r="F32" s="6">
        <f t="shared" si="4"/>
        <v>0.7000000000000001</v>
      </c>
      <c r="G32" s="6">
        <f t="shared" si="5"/>
        <v>14.000000000000002</v>
      </c>
      <c r="H32" s="38">
        <v>5</v>
      </c>
      <c r="I32" s="7">
        <v>1</v>
      </c>
      <c r="J32" s="80">
        <v>38903</v>
      </c>
    </row>
    <row r="33" spans="1:10" ht="12.75">
      <c r="A33" s="42" t="s">
        <v>6</v>
      </c>
      <c r="B33" s="7">
        <v>74</v>
      </c>
      <c r="C33" s="5">
        <f t="shared" si="3"/>
        <v>0.5405405405405406</v>
      </c>
      <c r="D33" s="5">
        <v>0.4</v>
      </c>
      <c r="E33" s="6">
        <f t="shared" si="4"/>
        <v>1.3513513513513513</v>
      </c>
      <c r="F33" s="6">
        <f t="shared" si="4"/>
        <v>1</v>
      </c>
      <c r="G33" s="6">
        <f t="shared" si="5"/>
        <v>20</v>
      </c>
      <c r="H33" s="38">
        <v>6</v>
      </c>
      <c r="I33" s="7">
        <v>1</v>
      </c>
      <c r="J33" s="80">
        <v>38903</v>
      </c>
    </row>
    <row r="34" spans="1:10" ht="12.75">
      <c r="A34" s="42" t="s">
        <v>52</v>
      </c>
      <c r="B34" s="7">
        <v>74</v>
      </c>
      <c r="C34" s="5">
        <f t="shared" si="3"/>
        <v>0.7283783783783785</v>
      </c>
      <c r="D34" s="5">
        <v>0.539</v>
      </c>
      <c r="E34" s="6">
        <f t="shared" si="4"/>
        <v>1.8209459459459463</v>
      </c>
      <c r="F34" s="6">
        <f t="shared" si="4"/>
        <v>1.3475000000000001</v>
      </c>
      <c r="G34" s="6">
        <f t="shared" si="5"/>
        <v>26.950000000000003</v>
      </c>
      <c r="H34" s="38">
        <v>7</v>
      </c>
      <c r="I34" s="7">
        <v>1</v>
      </c>
      <c r="J34" s="80">
        <v>38890</v>
      </c>
    </row>
    <row r="35" spans="1:10" s="21" customFormat="1" ht="64.5" thickBot="1">
      <c r="A35" s="82" t="s">
        <v>49</v>
      </c>
      <c r="B35" s="18"/>
      <c r="C35" s="18"/>
      <c r="D35" s="18"/>
      <c r="E35" s="83"/>
      <c r="F35" s="83">
        <v>3.0526315789473686</v>
      </c>
      <c r="G35" s="83"/>
      <c r="H35" s="72"/>
      <c r="I35" s="19"/>
      <c r="J35" s="20"/>
    </row>
    <row r="36" spans="1:10" s="21" customFormat="1" ht="12.75">
      <c r="A36" s="89"/>
      <c r="B36" s="26"/>
      <c r="C36" s="26"/>
      <c r="D36" s="26"/>
      <c r="E36" s="90"/>
      <c r="F36" s="90"/>
      <c r="G36" s="90"/>
      <c r="H36" s="35"/>
      <c r="I36" s="25"/>
      <c r="J36" s="25"/>
    </row>
    <row r="37" spans="1:10" ht="12.75">
      <c r="A37" s="274" t="s">
        <v>83</v>
      </c>
      <c r="B37" s="274"/>
      <c r="C37" s="274"/>
      <c r="D37" s="274"/>
      <c r="E37" s="274"/>
      <c r="F37" s="274"/>
      <c r="G37" s="274"/>
      <c r="H37" s="274"/>
      <c r="I37" s="274"/>
      <c r="J37" s="274"/>
    </row>
    <row r="38" spans="1:10" ht="13.5" thickBot="1">
      <c r="A38" s="27"/>
      <c r="B38" s="27"/>
      <c r="C38" s="27"/>
      <c r="D38" s="27"/>
      <c r="E38" s="27"/>
      <c r="F38" s="27"/>
      <c r="G38" s="27"/>
      <c r="H38" s="27"/>
      <c r="I38" s="27"/>
      <c r="J38" s="27"/>
    </row>
    <row r="39" spans="1:28" s="9" customFormat="1" ht="12.75">
      <c r="A39" s="229" t="s">
        <v>85</v>
      </c>
      <c r="B39" s="230"/>
      <c r="C39" s="230"/>
      <c r="D39" s="230"/>
      <c r="E39" s="230"/>
      <c r="F39" s="231"/>
      <c r="G39" s="8"/>
      <c r="J39" s="8"/>
      <c r="M39" s="8"/>
      <c r="AB39" s="1"/>
    </row>
    <row r="40" spans="1:28" s="9" customFormat="1" ht="12.75">
      <c r="A40" s="223" t="s">
        <v>55</v>
      </c>
      <c r="B40" s="224"/>
      <c r="C40" s="224"/>
      <c r="D40" s="224"/>
      <c r="E40" s="224"/>
      <c r="F40" s="225"/>
      <c r="G40" s="8"/>
      <c r="J40" s="8"/>
      <c r="M40" s="8"/>
      <c r="AB40" s="1"/>
    </row>
    <row r="41" spans="1:28" s="9" customFormat="1" ht="27" customHeight="1" thickBot="1">
      <c r="A41" s="220" t="s">
        <v>86</v>
      </c>
      <c r="B41" s="221"/>
      <c r="C41" s="221"/>
      <c r="D41" s="221"/>
      <c r="E41" s="221"/>
      <c r="F41" s="222"/>
      <c r="G41" s="8"/>
      <c r="J41" s="8"/>
      <c r="M41" s="8"/>
      <c r="AB41" s="1"/>
    </row>
    <row r="42" spans="1:28" s="9" customFormat="1" ht="27" customHeight="1">
      <c r="A42" s="94"/>
      <c r="B42" s="94"/>
      <c r="C42" s="94"/>
      <c r="D42" s="94"/>
      <c r="E42" s="94"/>
      <c r="F42" s="94"/>
      <c r="G42" s="8"/>
      <c r="J42" s="8"/>
      <c r="M42" s="8"/>
      <c r="AB42" s="1"/>
    </row>
    <row r="43" spans="1:10" s="180" customFormat="1" ht="12.75">
      <c r="A43" s="190" t="s">
        <v>139</v>
      </c>
      <c r="B43" s="191"/>
      <c r="C43" s="191"/>
      <c r="D43" s="191"/>
      <c r="E43" s="191"/>
      <c r="F43" s="191"/>
      <c r="G43" s="191"/>
      <c r="H43" s="88"/>
      <c r="I43" s="88"/>
      <c r="J43" s="88"/>
    </row>
    <row r="44" spans="1:28" s="9" customFormat="1" ht="12.75">
      <c r="A44" s="94"/>
      <c r="B44" s="94"/>
      <c r="C44" s="94"/>
      <c r="D44" s="94"/>
      <c r="E44" s="94"/>
      <c r="F44" s="94"/>
      <c r="G44" s="8"/>
      <c r="J44" s="8"/>
      <c r="M44" s="8"/>
      <c r="AB44" s="1"/>
    </row>
    <row r="45" spans="1:10" ht="12.75">
      <c r="A45" s="181" t="s">
        <v>90</v>
      </c>
      <c r="B45" s="181"/>
      <c r="C45" s="181"/>
      <c r="D45" s="181"/>
      <c r="E45" s="181"/>
      <c r="F45" s="181"/>
      <c r="G45" s="181"/>
      <c r="H45" s="181"/>
      <c r="I45" s="181"/>
      <c r="J45" s="181"/>
    </row>
    <row r="46" spans="1:10" s="21" customFormat="1" ht="12.75">
      <c r="A46" s="89"/>
      <c r="B46" s="26"/>
      <c r="C46" s="26"/>
      <c r="D46" s="26"/>
      <c r="E46" s="90"/>
      <c r="F46" s="90"/>
      <c r="G46" s="90"/>
      <c r="H46" s="35"/>
      <c r="I46" s="25"/>
      <c r="J46" s="25"/>
    </row>
    <row r="47" spans="1:10" ht="12.75">
      <c r="A47" s="278" t="s">
        <v>53</v>
      </c>
      <c r="B47" s="279"/>
      <c r="C47" s="279"/>
      <c r="D47" s="279"/>
      <c r="E47" s="279"/>
      <c r="F47" s="279"/>
      <c r="G47" s="279"/>
      <c r="H47" s="279"/>
      <c r="I47" s="279"/>
      <c r="J47" s="279"/>
    </row>
    <row r="48" spans="1:10" ht="12.75">
      <c r="A48" s="279"/>
      <c r="B48" s="279"/>
      <c r="C48" s="279"/>
      <c r="D48" s="279"/>
      <c r="E48" s="279"/>
      <c r="F48" s="279"/>
      <c r="G48" s="279"/>
      <c r="H48" s="279"/>
      <c r="I48" s="279"/>
      <c r="J48" s="279"/>
    </row>
    <row r="49" ht="13.5" thickBot="1"/>
    <row r="50" spans="1:10" s="12" customFormat="1" ht="12.75" customHeight="1">
      <c r="A50" s="275" t="s">
        <v>51</v>
      </c>
      <c r="B50" s="276"/>
      <c r="C50" s="276"/>
      <c r="D50" s="276"/>
      <c r="E50" s="276"/>
      <c r="F50" s="276"/>
      <c r="G50" s="276"/>
      <c r="H50" s="276"/>
      <c r="I50" s="276"/>
      <c r="J50" s="277"/>
    </row>
    <row r="51" spans="1:10" s="12" customFormat="1" ht="52.5">
      <c r="A51" s="86" t="s">
        <v>66</v>
      </c>
      <c r="B51" s="10" t="s">
        <v>46</v>
      </c>
      <c r="C51" s="10" t="s">
        <v>23</v>
      </c>
      <c r="D51" s="10" t="s">
        <v>20</v>
      </c>
      <c r="E51" s="10" t="s">
        <v>47</v>
      </c>
      <c r="F51" s="10" t="s">
        <v>48</v>
      </c>
      <c r="G51" s="3" t="s">
        <v>91</v>
      </c>
      <c r="H51" s="10" t="s">
        <v>84</v>
      </c>
      <c r="I51" s="36" t="s">
        <v>73</v>
      </c>
      <c r="J51" s="37" t="s">
        <v>72</v>
      </c>
    </row>
    <row r="52" spans="1:10" ht="12.75">
      <c r="A52" s="42" t="s">
        <v>6</v>
      </c>
      <c r="B52" s="7">
        <v>90</v>
      </c>
      <c r="C52" s="5">
        <f>D52/B52*100</f>
        <v>0.2011111111111111</v>
      </c>
      <c r="D52" s="5">
        <v>0.181</v>
      </c>
      <c r="E52" s="6">
        <f aca="true" t="shared" si="6" ref="E52:F56">C52*2.5</f>
        <v>0.5027777777777778</v>
      </c>
      <c r="F52" s="6">
        <f t="shared" si="6"/>
        <v>0.4525</v>
      </c>
      <c r="G52" s="6">
        <f>(F52/5)*100</f>
        <v>9.049999999999999</v>
      </c>
      <c r="H52" s="38">
        <v>1</v>
      </c>
      <c r="I52" s="7">
        <v>1</v>
      </c>
      <c r="J52" s="80">
        <v>38903</v>
      </c>
    </row>
    <row r="53" spans="1:10" ht="12.75">
      <c r="A53" s="42" t="s">
        <v>34</v>
      </c>
      <c r="B53" s="7">
        <v>91</v>
      </c>
      <c r="C53" s="5">
        <f>D53/B53*100</f>
        <v>0.47252747252747257</v>
      </c>
      <c r="D53" s="5">
        <v>0.43</v>
      </c>
      <c r="E53" s="6">
        <f t="shared" si="6"/>
        <v>1.1813186813186813</v>
      </c>
      <c r="F53" s="6">
        <f t="shared" si="6"/>
        <v>1.075</v>
      </c>
      <c r="G53" s="6">
        <f>(F53/5)*100</f>
        <v>21.5</v>
      </c>
      <c r="H53" s="38">
        <v>2</v>
      </c>
      <c r="I53" s="7">
        <v>1</v>
      </c>
      <c r="J53" s="80">
        <v>38903</v>
      </c>
    </row>
    <row r="54" spans="1:10" ht="12.75">
      <c r="A54" s="42" t="s">
        <v>35</v>
      </c>
      <c r="B54" s="7">
        <v>91</v>
      </c>
      <c r="C54" s="5">
        <f>D54/B54*100</f>
        <v>0.5054945054945056</v>
      </c>
      <c r="D54" s="5">
        <v>0.46</v>
      </c>
      <c r="E54" s="6">
        <f t="shared" si="6"/>
        <v>1.263736263736264</v>
      </c>
      <c r="F54" s="6">
        <f t="shared" si="6"/>
        <v>1.1500000000000001</v>
      </c>
      <c r="G54" s="6">
        <f>(F54/5)*100</f>
        <v>23.000000000000004</v>
      </c>
      <c r="H54" s="38">
        <v>3</v>
      </c>
      <c r="I54" s="7">
        <v>1</v>
      </c>
      <c r="J54" s="80">
        <v>38903</v>
      </c>
    </row>
    <row r="55" spans="1:10" ht="12.75">
      <c r="A55" s="42" t="s">
        <v>4</v>
      </c>
      <c r="B55" s="7">
        <v>94</v>
      </c>
      <c r="C55" s="5">
        <f>D55/B55*100</f>
        <v>0.5053191489361701</v>
      </c>
      <c r="D55" s="5">
        <v>0.475</v>
      </c>
      <c r="E55" s="6">
        <f t="shared" si="6"/>
        <v>1.2632978723404253</v>
      </c>
      <c r="F55" s="6">
        <f t="shared" si="6"/>
        <v>1.1875</v>
      </c>
      <c r="G55" s="6">
        <f>(F55/5)*100</f>
        <v>23.75</v>
      </c>
      <c r="H55" s="38">
        <v>4</v>
      </c>
      <c r="I55" s="7">
        <v>1</v>
      </c>
      <c r="J55" s="80">
        <v>38903</v>
      </c>
    </row>
    <row r="56" spans="1:10" ht="12.75">
      <c r="A56" s="42" t="s">
        <v>33</v>
      </c>
      <c r="B56" s="7">
        <v>91</v>
      </c>
      <c r="C56" s="5">
        <f>D56/B56*100</f>
        <v>0.5296703296703297</v>
      </c>
      <c r="D56" s="5">
        <v>0.482</v>
      </c>
      <c r="E56" s="6">
        <f t="shared" si="6"/>
        <v>1.3241758241758241</v>
      </c>
      <c r="F56" s="6">
        <f t="shared" si="6"/>
        <v>1.205</v>
      </c>
      <c r="G56" s="6">
        <f>(F56/5)*100</f>
        <v>24.1</v>
      </c>
      <c r="H56" s="38">
        <v>5</v>
      </c>
      <c r="I56" s="7">
        <v>1</v>
      </c>
      <c r="J56" s="80">
        <v>38903</v>
      </c>
    </row>
    <row r="57" spans="1:10" s="73" customFormat="1" ht="64.5" thickBot="1">
      <c r="A57" s="82" t="s">
        <v>49</v>
      </c>
      <c r="B57" s="83"/>
      <c r="C57" s="83"/>
      <c r="D57" s="83"/>
      <c r="E57" s="83"/>
      <c r="F57" s="83">
        <v>1.6629834254143647</v>
      </c>
      <c r="G57" s="83"/>
      <c r="H57" s="83"/>
      <c r="I57" s="84"/>
      <c r="J57" s="85"/>
    </row>
    <row r="58" spans="1:10" s="73" customFormat="1" ht="12.75">
      <c r="A58" s="89"/>
      <c r="B58" s="90"/>
      <c r="C58" s="90"/>
      <c r="D58" s="90"/>
      <c r="E58" s="90"/>
      <c r="F58" s="90"/>
      <c r="G58" s="90"/>
      <c r="H58" s="90"/>
      <c r="I58" s="24"/>
      <c r="J58" s="24"/>
    </row>
    <row r="59" spans="1:10" ht="12.75">
      <c r="A59" s="274" t="s">
        <v>83</v>
      </c>
      <c r="B59" s="274"/>
      <c r="C59" s="274"/>
      <c r="D59" s="274"/>
      <c r="E59" s="274"/>
      <c r="F59" s="274"/>
      <c r="G59" s="274"/>
      <c r="H59" s="274"/>
      <c r="I59" s="274"/>
      <c r="J59" s="274"/>
    </row>
    <row r="60" spans="1:10" ht="13.5" thickBot="1">
      <c r="A60" s="27"/>
      <c r="B60" s="27"/>
      <c r="C60" s="27"/>
      <c r="D60" s="27"/>
      <c r="E60" s="27"/>
      <c r="F60" s="27"/>
      <c r="G60" s="27"/>
      <c r="H60" s="27"/>
      <c r="I60" s="27"/>
      <c r="J60" s="27"/>
    </row>
    <row r="61" spans="1:28" s="9" customFormat="1" ht="12.75">
      <c r="A61" s="229" t="s">
        <v>85</v>
      </c>
      <c r="B61" s="230"/>
      <c r="C61" s="230"/>
      <c r="D61" s="230"/>
      <c r="E61" s="230"/>
      <c r="F61" s="231"/>
      <c r="G61" s="8"/>
      <c r="J61" s="8"/>
      <c r="M61" s="8"/>
      <c r="AB61" s="1"/>
    </row>
    <row r="62" spans="1:28" s="9" customFormat="1" ht="12.75">
      <c r="A62" s="223" t="s">
        <v>55</v>
      </c>
      <c r="B62" s="224"/>
      <c r="C62" s="224"/>
      <c r="D62" s="224"/>
      <c r="E62" s="224"/>
      <c r="F62" s="225"/>
      <c r="G62" s="8"/>
      <c r="J62" s="8"/>
      <c r="M62" s="8"/>
      <c r="AB62" s="1"/>
    </row>
    <row r="63" spans="1:28" s="9" customFormat="1" ht="27" customHeight="1" thickBot="1">
      <c r="A63" s="220" t="s">
        <v>86</v>
      </c>
      <c r="B63" s="221"/>
      <c r="C63" s="221"/>
      <c r="D63" s="221"/>
      <c r="E63" s="221"/>
      <c r="F63" s="222"/>
      <c r="G63" s="8"/>
      <c r="J63" s="8"/>
      <c r="M63" s="8"/>
      <c r="AB63" s="1"/>
    </row>
    <row r="64" spans="1:28" s="9" customFormat="1" ht="12.75">
      <c r="A64" s="94"/>
      <c r="B64" s="94"/>
      <c r="C64" s="94"/>
      <c r="D64" s="94"/>
      <c r="E64" s="94"/>
      <c r="F64" s="94"/>
      <c r="G64" s="8"/>
      <c r="J64" s="8"/>
      <c r="M64" s="8"/>
      <c r="AB64" s="1"/>
    </row>
    <row r="65" spans="1:10" ht="12.75">
      <c r="A65" s="181" t="s">
        <v>90</v>
      </c>
      <c r="B65" s="181"/>
      <c r="C65" s="181"/>
      <c r="D65" s="181"/>
      <c r="E65" s="181"/>
      <c r="F65" s="181"/>
      <c r="G65" s="181"/>
      <c r="H65" s="181"/>
      <c r="I65" s="181"/>
      <c r="J65" s="181"/>
    </row>
    <row r="66" spans="1:10" s="21" customFormat="1" ht="12.75">
      <c r="A66" s="89"/>
      <c r="B66" s="26"/>
      <c r="C66" s="26"/>
      <c r="D66" s="26"/>
      <c r="E66" s="90"/>
      <c r="F66" s="90"/>
      <c r="G66" s="90"/>
      <c r="H66" s="35"/>
      <c r="I66" s="25"/>
      <c r="J66" s="25"/>
    </row>
    <row r="67" spans="1:10" ht="12.75">
      <c r="A67" s="278" t="s">
        <v>53</v>
      </c>
      <c r="B67" s="279"/>
      <c r="C67" s="279"/>
      <c r="D67" s="279"/>
      <c r="E67" s="279"/>
      <c r="F67" s="279"/>
      <c r="G67" s="279"/>
      <c r="H67" s="279"/>
      <c r="I67" s="279"/>
      <c r="J67" s="279"/>
    </row>
    <row r="68" spans="1:10" ht="12.75">
      <c r="A68" s="279"/>
      <c r="B68" s="279"/>
      <c r="C68" s="279"/>
      <c r="D68" s="279"/>
      <c r="E68" s="279"/>
      <c r="F68" s="279"/>
      <c r="G68" s="279"/>
      <c r="H68" s="279"/>
      <c r="I68" s="279"/>
      <c r="J68" s="279"/>
    </row>
    <row r="69" ht="13.5" thickBot="1"/>
    <row r="70" spans="1:10" s="12" customFormat="1" ht="12.75" customHeight="1">
      <c r="A70" s="275" t="s">
        <v>106</v>
      </c>
      <c r="B70" s="276"/>
      <c r="C70" s="276"/>
      <c r="D70" s="276"/>
      <c r="E70" s="276"/>
      <c r="F70" s="276"/>
      <c r="G70" s="276"/>
      <c r="H70" s="276"/>
      <c r="I70" s="276"/>
      <c r="J70" s="277"/>
    </row>
    <row r="71" spans="1:10" s="12" customFormat="1" ht="52.5">
      <c r="A71" s="86" t="s">
        <v>66</v>
      </c>
      <c r="B71" s="10" t="s">
        <v>46</v>
      </c>
      <c r="C71" s="10" t="s">
        <v>23</v>
      </c>
      <c r="D71" s="10" t="s">
        <v>20</v>
      </c>
      <c r="E71" s="10" t="s">
        <v>47</v>
      </c>
      <c r="F71" s="10" t="s">
        <v>48</v>
      </c>
      <c r="G71" s="3" t="s">
        <v>91</v>
      </c>
      <c r="H71" s="10" t="s">
        <v>84</v>
      </c>
      <c r="I71" s="36" t="s">
        <v>73</v>
      </c>
      <c r="J71" s="37" t="s">
        <v>72</v>
      </c>
    </row>
    <row r="72" spans="1:10" ht="12.75">
      <c r="A72" s="42" t="s">
        <v>6</v>
      </c>
      <c r="B72" s="7">
        <v>172</v>
      </c>
      <c r="C72" s="5">
        <f>D72/B72*100</f>
        <v>0.5122093023255814</v>
      </c>
      <c r="D72" s="5">
        <v>0.881</v>
      </c>
      <c r="E72" s="5">
        <f aca="true" t="shared" si="7" ref="E72:F75">C72*2.5</f>
        <v>1.2805232558139534</v>
      </c>
      <c r="F72" s="5">
        <f t="shared" si="7"/>
        <v>2.2025</v>
      </c>
      <c r="G72" s="6">
        <f>(F72/5)*100</f>
        <v>44.05</v>
      </c>
      <c r="H72" s="38">
        <v>1</v>
      </c>
      <c r="I72" s="7">
        <v>1</v>
      </c>
      <c r="J72" s="80">
        <v>38903</v>
      </c>
    </row>
    <row r="73" spans="1:10" ht="12.75">
      <c r="A73" s="42" t="s">
        <v>35</v>
      </c>
      <c r="B73" s="7">
        <v>196</v>
      </c>
      <c r="C73" s="5">
        <f>D73/B73*100</f>
        <v>0.6020408163265305</v>
      </c>
      <c r="D73" s="5">
        <v>1.18</v>
      </c>
      <c r="E73" s="5">
        <f t="shared" si="7"/>
        <v>1.5051020408163263</v>
      </c>
      <c r="F73" s="5">
        <f t="shared" si="7"/>
        <v>2.9499999999999997</v>
      </c>
      <c r="G73" s="6">
        <f>(F73/5)*100</f>
        <v>59</v>
      </c>
      <c r="H73" s="38">
        <v>2</v>
      </c>
      <c r="I73" s="7">
        <v>1</v>
      </c>
      <c r="J73" s="80">
        <v>38903</v>
      </c>
    </row>
    <row r="74" spans="1:10" ht="12.75">
      <c r="A74" s="42" t="s">
        <v>4</v>
      </c>
      <c r="B74" s="7">
        <v>216</v>
      </c>
      <c r="C74" s="5">
        <f>D74/B74*100</f>
        <v>0.5740740740740741</v>
      </c>
      <c r="D74" s="5">
        <v>1.24</v>
      </c>
      <c r="E74" s="5">
        <f t="shared" si="7"/>
        <v>1.4351851851851851</v>
      </c>
      <c r="F74" s="5">
        <f t="shared" si="7"/>
        <v>3.1</v>
      </c>
      <c r="G74" s="6">
        <f>(F74/5)*100</f>
        <v>62</v>
      </c>
      <c r="H74" s="38">
        <v>3</v>
      </c>
      <c r="I74" s="7">
        <v>1</v>
      </c>
      <c r="J74" s="80">
        <v>38903</v>
      </c>
    </row>
    <row r="75" spans="1:10" ht="12.75">
      <c r="A75" s="42" t="s">
        <v>34</v>
      </c>
      <c r="B75" s="7">
        <v>184</v>
      </c>
      <c r="C75" s="5">
        <f>D75/B75*100</f>
        <v>0.7934782608695653</v>
      </c>
      <c r="D75" s="5">
        <v>1.46</v>
      </c>
      <c r="E75" s="5">
        <f t="shared" si="7"/>
        <v>1.9836956521739133</v>
      </c>
      <c r="F75" s="5">
        <f t="shared" si="7"/>
        <v>3.65</v>
      </c>
      <c r="G75" s="6">
        <f>(F75/5)*100</f>
        <v>73</v>
      </c>
      <c r="H75" s="38">
        <v>4</v>
      </c>
      <c r="I75" s="7">
        <v>1</v>
      </c>
      <c r="J75" s="80">
        <v>38903</v>
      </c>
    </row>
    <row r="76" spans="1:10" s="73" customFormat="1" ht="64.5" thickBot="1">
      <c r="A76" s="82" t="s">
        <v>49</v>
      </c>
      <c r="B76" s="83"/>
      <c r="C76" s="83"/>
      <c r="D76" s="83"/>
      <c r="E76" s="83"/>
      <c r="F76" s="83">
        <v>0.6572077185017025</v>
      </c>
      <c r="G76" s="83"/>
      <c r="H76" s="83"/>
      <c r="I76" s="84"/>
      <c r="J76" s="85"/>
    </row>
    <row r="78" spans="1:10" ht="12.75">
      <c r="A78" s="274" t="s">
        <v>83</v>
      </c>
      <c r="B78" s="274"/>
      <c r="C78" s="274"/>
      <c r="D78" s="274"/>
      <c r="E78" s="274"/>
      <c r="F78" s="274"/>
      <c r="G78" s="274"/>
      <c r="H78" s="274"/>
      <c r="I78" s="274"/>
      <c r="J78" s="274"/>
    </row>
    <row r="79" ht="13.5" thickBot="1"/>
    <row r="80" spans="1:28" s="9" customFormat="1" ht="12.75">
      <c r="A80" s="229" t="s">
        <v>85</v>
      </c>
      <c r="B80" s="230"/>
      <c r="C80" s="230"/>
      <c r="D80" s="230"/>
      <c r="E80" s="230"/>
      <c r="F80" s="231"/>
      <c r="G80" s="8"/>
      <c r="J80" s="8"/>
      <c r="M80" s="8"/>
      <c r="AB80" s="1"/>
    </row>
    <row r="81" spans="1:28" s="9" customFormat="1" ht="12.75">
      <c r="A81" s="223" t="s">
        <v>55</v>
      </c>
      <c r="B81" s="224"/>
      <c r="C81" s="224"/>
      <c r="D81" s="224"/>
      <c r="E81" s="224"/>
      <c r="F81" s="225"/>
      <c r="G81" s="8"/>
      <c r="J81" s="8"/>
      <c r="M81" s="8"/>
      <c r="AB81" s="1"/>
    </row>
    <row r="82" spans="1:28" s="9" customFormat="1" ht="27" customHeight="1" thickBot="1">
      <c r="A82" s="220" t="s">
        <v>86</v>
      </c>
      <c r="B82" s="221"/>
      <c r="C82" s="221"/>
      <c r="D82" s="221"/>
      <c r="E82" s="221"/>
      <c r="F82" s="222"/>
      <c r="G82" s="8"/>
      <c r="J82" s="8"/>
      <c r="M82" s="8"/>
      <c r="AB82" s="1"/>
    </row>
    <row r="84" spans="1:10" ht="12.75">
      <c r="A84" s="181" t="s">
        <v>90</v>
      </c>
      <c r="B84" s="181"/>
      <c r="C84" s="181"/>
      <c r="D84" s="181"/>
      <c r="E84" s="181"/>
      <c r="F84" s="181"/>
      <c r="G84" s="181"/>
      <c r="H84" s="181"/>
      <c r="I84" s="181"/>
      <c r="J84" s="181"/>
    </row>
  </sheetData>
  <mergeCells count="29">
    <mergeCell ref="A47:J48"/>
    <mergeCell ref="A65:J65"/>
    <mergeCell ref="A84:J84"/>
    <mergeCell ref="A59:J59"/>
    <mergeCell ref="A61:F61"/>
    <mergeCell ref="A62:F62"/>
    <mergeCell ref="A63:F63"/>
    <mergeCell ref="A82:F82"/>
    <mergeCell ref="A81:F81"/>
    <mergeCell ref="A80:F80"/>
    <mergeCell ref="A37:J37"/>
    <mergeCell ref="A1:J2"/>
    <mergeCell ref="A21:J21"/>
    <mergeCell ref="A23:J24"/>
    <mergeCell ref="A15:J15"/>
    <mergeCell ref="A17:F17"/>
    <mergeCell ref="A18:F18"/>
    <mergeCell ref="A19:F19"/>
    <mergeCell ref="A39:F39"/>
    <mergeCell ref="A78:J78"/>
    <mergeCell ref="A26:J26"/>
    <mergeCell ref="A4:J4"/>
    <mergeCell ref="A50:J50"/>
    <mergeCell ref="A70:J70"/>
    <mergeCell ref="A40:F40"/>
    <mergeCell ref="A41:F41"/>
    <mergeCell ref="A45:J45"/>
    <mergeCell ref="A67:J68"/>
    <mergeCell ref="A43:G43"/>
  </mergeCells>
  <printOptions/>
  <pageMargins left="0.75" right="0.75" top="1" bottom="1" header="0.5" footer="0.5"/>
  <pageSetup fitToHeight="5" horizontalDpi="600" verticalDpi="600" orientation="landscape" paperSize="9" r:id="rId1"/>
  <rowBreaks count="3" manualBreakCount="3">
    <brk id="22" max="255" man="1"/>
    <brk id="46" max="255" man="1"/>
    <brk id="66" max="255" man="1"/>
  </rowBreaks>
</worksheet>
</file>

<file path=xl/worksheets/sheet5.xml><?xml version="1.0" encoding="utf-8"?>
<worksheet xmlns="http://schemas.openxmlformats.org/spreadsheetml/2006/main" xmlns:r="http://schemas.openxmlformats.org/officeDocument/2006/relationships">
  <dimension ref="A1:AB83"/>
  <sheetViews>
    <sheetView workbookViewId="0" topLeftCell="A51">
      <selection activeCell="F34" sqref="F34"/>
    </sheetView>
  </sheetViews>
  <sheetFormatPr defaultColWidth="9.140625" defaultRowHeight="12.75"/>
  <cols>
    <col min="1" max="1" width="12.28125" style="1" customWidth="1"/>
    <col min="2" max="2" width="9.140625" style="1" customWidth="1"/>
    <col min="3" max="4" width="9.28125" style="1" bestFit="1" customWidth="1"/>
    <col min="5" max="5" width="9.140625" style="1" customWidth="1"/>
    <col min="6" max="6" width="9.8515625" style="1" bestFit="1" customWidth="1"/>
    <col min="7" max="7" width="16.7109375" style="1" customWidth="1"/>
    <col min="8" max="8" width="10.8515625" style="1" customWidth="1"/>
    <col min="9" max="9" width="12.7109375" style="1" customWidth="1"/>
    <col min="10" max="10" width="11.8515625" style="121" customWidth="1"/>
    <col min="11" max="24" width="9.140625" style="1" customWidth="1"/>
    <col min="25" max="25" width="10.140625" style="1" bestFit="1" customWidth="1"/>
    <col min="26" max="16384" width="9.140625" style="1" customWidth="1"/>
  </cols>
  <sheetData>
    <row r="1" spans="1:10" ht="12.75">
      <c r="A1" s="278" t="s">
        <v>54</v>
      </c>
      <c r="B1" s="279"/>
      <c r="C1" s="279"/>
      <c r="D1" s="279"/>
      <c r="E1" s="279"/>
      <c r="F1" s="279"/>
      <c r="G1" s="279"/>
      <c r="H1" s="279"/>
      <c r="I1" s="279"/>
      <c r="J1" s="279"/>
    </row>
    <row r="2" spans="1:10" ht="12.75">
      <c r="A2" s="279"/>
      <c r="B2" s="279"/>
      <c r="C2" s="279"/>
      <c r="D2" s="279"/>
      <c r="E2" s="279"/>
      <c r="F2" s="279"/>
      <c r="G2" s="279"/>
      <c r="H2" s="279"/>
      <c r="I2" s="279"/>
      <c r="J2" s="279"/>
    </row>
    <row r="3" ht="13.5" thickBot="1"/>
    <row r="4" spans="1:10" s="12" customFormat="1" ht="12.75" customHeight="1">
      <c r="A4" s="275" t="s">
        <v>102</v>
      </c>
      <c r="B4" s="276"/>
      <c r="C4" s="276"/>
      <c r="D4" s="276"/>
      <c r="E4" s="276"/>
      <c r="F4" s="276"/>
      <c r="G4" s="276"/>
      <c r="H4" s="276"/>
      <c r="I4" s="276"/>
      <c r="J4" s="277"/>
    </row>
    <row r="5" spans="1:10" s="12" customFormat="1" ht="52.5">
      <c r="A5" s="11"/>
      <c r="B5" s="10" t="s">
        <v>46</v>
      </c>
      <c r="C5" s="10" t="s">
        <v>23</v>
      </c>
      <c r="D5" s="10" t="s">
        <v>20</v>
      </c>
      <c r="E5" s="10" t="s">
        <v>47</v>
      </c>
      <c r="F5" s="10" t="s">
        <v>48</v>
      </c>
      <c r="G5" s="3" t="s">
        <v>89</v>
      </c>
      <c r="H5" s="10" t="s">
        <v>84</v>
      </c>
      <c r="I5" s="36" t="s">
        <v>73</v>
      </c>
      <c r="J5" s="122" t="s">
        <v>72</v>
      </c>
    </row>
    <row r="6" spans="1:10" ht="12.75">
      <c r="A6" s="4" t="s">
        <v>34</v>
      </c>
      <c r="B6" s="7">
        <v>222</v>
      </c>
      <c r="C6" s="5">
        <f aca="true" t="shared" si="0" ref="C6:C11">D6/B6*100</f>
        <v>0.481981981981982</v>
      </c>
      <c r="D6" s="5">
        <v>1.07</v>
      </c>
      <c r="E6" s="6">
        <f aca="true" t="shared" si="1" ref="E6:F11">C6*2.5</f>
        <v>1.204954954954955</v>
      </c>
      <c r="F6" s="6">
        <f t="shared" si="1"/>
        <v>2.6750000000000003</v>
      </c>
      <c r="G6" s="6">
        <f aca="true" t="shared" si="2" ref="G6:G11">(F6/5)*100</f>
        <v>53.5</v>
      </c>
      <c r="H6" s="38">
        <v>1</v>
      </c>
      <c r="I6" s="7">
        <v>1</v>
      </c>
      <c r="J6" s="80">
        <v>38863</v>
      </c>
    </row>
    <row r="7" spans="1:10" ht="12.75">
      <c r="A7" s="4" t="s">
        <v>15</v>
      </c>
      <c r="B7" s="7">
        <v>235</v>
      </c>
      <c r="C7" s="5">
        <f t="shared" si="0"/>
        <v>0.4646808510638298</v>
      </c>
      <c r="D7" s="5">
        <v>1.092</v>
      </c>
      <c r="E7" s="6">
        <f t="shared" si="1"/>
        <v>1.1617021276595745</v>
      </c>
      <c r="F7" s="6">
        <f t="shared" si="1"/>
        <v>2.7300000000000004</v>
      </c>
      <c r="G7" s="6">
        <f t="shared" si="2"/>
        <v>54.6</v>
      </c>
      <c r="H7" s="38">
        <v>2</v>
      </c>
      <c r="I7" s="7">
        <v>1</v>
      </c>
      <c r="J7" s="80">
        <v>38863</v>
      </c>
    </row>
    <row r="8" spans="1:10" ht="12.75">
      <c r="A8" s="4" t="s">
        <v>6</v>
      </c>
      <c r="B8" s="7">
        <v>235</v>
      </c>
      <c r="C8" s="5">
        <f t="shared" si="0"/>
        <v>0.46808510638297873</v>
      </c>
      <c r="D8" s="5">
        <v>1.1</v>
      </c>
      <c r="E8" s="6">
        <f t="shared" si="1"/>
        <v>1.1702127659574468</v>
      </c>
      <c r="F8" s="6">
        <f t="shared" si="1"/>
        <v>2.75</v>
      </c>
      <c r="G8" s="6">
        <f t="shared" si="2"/>
        <v>55.00000000000001</v>
      </c>
      <c r="H8" s="38">
        <v>3</v>
      </c>
      <c r="I8" s="7">
        <v>1</v>
      </c>
      <c r="J8" s="80">
        <v>38863</v>
      </c>
    </row>
    <row r="9" spans="1:10" ht="12.75">
      <c r="A9" s="4" t="s">
        <v>4</v>
      </c>
      <c r="B9" s="7">
        <v>209</v>
      </c>
      <c r="C9" s="5">
        <f t="shared" si="0"/>
        <v>0.5502392344497608</v>
      </c>
      <c r="D9" s="5">
        <v>1.15</v>
      </c>
      <c r="E9" s="6">
        <f t="shared" si="1"/>
        <v>1.375598086124402</v>
      </c>
      <c r="F9" s="6">
        <f t="shared" si="1"/>
        <v>2.875</v>
      </c>
      <c r="G9" s="6">
        <f t="shared" si="2"/>
        <v>57.49999999999999</v>
      </c>
      <c r="H9" s="38">
        <v>4</v>
      </c>
      <c r="I9" s="7">
        <v>1</v>
      </c>
      <c r="J9" s="80">
        <v>38863</v>
      </c>
    </row>
    <row r="10" spans="1:10" ht="12.75">
      <c r="A10" s="4" t="s">
        <v>33</v>
      </c>
      <c r="B10" s="7">
        <v>204</v>
      </c>
      <c r="C10" s="5">
        <f t="shared" si="0"/>
        <v>0.5735294117647058</v>
      </c>
      <c r="D10" s="5">
        <v>1.17</v>
      </c>
      <c r="E10" s="6">
        <f t="shared" si="1"/>
        <v>1.4338235294117645</v>
      </c>
      <c r="F10" s="6">
        <f t="shared" si="1"/>
        <v>2.925</v>
      </c>
      <c r="G10" s="6">
        <f t="shared" si="2"/>
        <v>58.5</v>
      </c>
      <c r="H10" s="38">
        <v>5</v>
      </c>
      <c r="I10" s="7">
        <v>1</v>
      </c>
      <c r="J10" s="80">
        <v>38863</v>
      </c>
    </row>
    <row r="11" spans="1:10" ht="12.75">
      <c r="A11" s="4" t="s">
        <v>35</v>
      </c>
      <c r="B11" s="7">
        <v>223</v>
      </c>
      <c r="C11" s="5">
        <f t="shared" si="0"/>
        <v>0.5739910313901345</v>
      </c>
      <c r="D11" s="5">
        <v>1.28</v>
      </c>
      <c r="E11" s="6">
        <f t="shared" si="1"/>
        <v>1.4349775784753362</v>
      </c>
      <c r="F11" s="6">
        <f t="shared" si="1"/>
        <v>3.2</v>
      </c>
      <c r="G11" s="6">
        <f t="shared" si="2"/>
        <v>64</v>
      </c>
      <c r="H11" s="38">
        <v>6</v>
      </c>
      <c r="I11" s="7">
        <v>1</v>
      </c>
      <c r="J11" s="80">
        <v>38863</v>
      </c>
    </row>
    <row r="12" spans="1:10" s="45" customFormat="1" ht="64.5" thickBot="1">
      <c r="A12" s="56" t="s">
        <v>49</v>
      </c>
      <c r="B12" s="67"/>
      <c r="C12" s="67"/>
      <c r="D12" s="67"/>
      <c r="E12" s="71"/>
      <c r="F12" s="71">
        <v>0.1962616822429906</v>
      </c>
      <c r="G12" s="44"/>
      <c r="H12" s="44"/>
      <c r="I12" s="30"/>
      <c r="J12" s="123"/>
    </row>
    <row r="13" spans="1:10" s="45" customFormat="1" ht="12.75">
      <c r="A13" s="91"/>
      <c r="B13" s="91"/>
      <c r="C13" s="91"/>
      <c r="D13" s="91"/>
      <c r="E13" s="75"/>
      <c r="F13" s="75"/>
      <c r="G13" s="75"/>
      <c r="H13" s="75"/>
      <c r="I13" s="31"/>
      <c r="J13" s="124"/>
    </row>
    <row r="14" spans="1:10" ht="12.75">
      <c r="A14" s="274" t="s">
        <v>83</v>
      </c>
      <c r="B14" s="274"/>
      <c r="C14" s="274"/>
      <c r="D14" s="274"/>
      <c r="E14" s="274"/>
      <c r="F14" s="274"/>
      <c r="G14" s="274"/>
      <c r="H14" s="274"/>
      <c r="I14" s="274"/>
      <c r="J14" s="274"/>
    </row>
    <row r="15" spans="1:10" ht="13.5" thickBot="1">
      <c r="A15" s="27"/>
      <c r="B15" s="27"/>
      <c r="C15" s="27"/>
      <c r="D15" s="27"/>
      <c r="E15" s="27"/>
      <c r="F15" s="27"/>
      <c r="G15" s="27"/>
      <c r="H15" s="27"/>
      <c r="I15" s="27"/>
      <c r="J15" s="125"/>
    </row>
    <row r="16" spans="1:28" s="9" customFormat="1" ht="12.75">
      <c r="A16" s="229" t="s">
        <v>88</v>
      </c>
      <c r="B16" s="230"/>
      <c r="C16" s="230"/>
      <c r="D16" s="230"/>
      <c r="E16" s="230"/>
      <c r="F16" s="230"/>
      <c r="G16" s="231"/>
      <c r="J16" s="126"/>
      <c r="M16" s="8"/>
      <c r="AB16" s="1"/>
    </row>
    <row r="17" spans="1:28" s="9" customFormat="1" ht="12.75" customHeight="1">
      <c r="A17" s="223" t="s">
        <v>55</v>
      </c>
      <c r="B17" s="224"/>
      <c r="C17" s="224"/>
      <c r="D17" s="224"/>
      <c r="E17" s="224"/>
      <c r="F17" s="224"/>
      <c r="G17" s="225"/>
      <c r="J17" s="126"/>
      <c r="M17" s="8"/>
      <c r="AB17" s="1"/>
    </row>
    <row r="18" spans="1:28" s="9" customFormat="1" ht="13.5" thickBot="1">
      <c r="A18" s="220" t="s">
        <v>87</v>
      </c>
      <c r="B18" s="221"/>
      <c r="C18" s="221"/>
      <c r="D18" s="221"/>
      <c r="E18" s="221"/>
      <c r="F18" s="221"/>
      <c r="G18" s="222"/>
      <c r="J18" s="126"/>
      <c r="M18" s="8"/>
      <c r="AB18" s="1"/>
    </row>
    <row r="20" spans="1:10" ht="12.75">
      <c r="A20" s="181" t="s">
        <v>90</v>
      </c>
      <c r="B20" s="181"/>
      <c r="C20" s="181"/>
      <c r="D20" s="181"/>
      <c r="E20" s="181"/>
      <c r="F20" s="181"/>
      <c r="G20" s="181"/>
      <c r="H20" s="181"/>
      <c r="I20" s="181"/>
      <c r="J20" s="181"/>
    </row>
    <row r="21" spans="1:10" ht="12.75">
      <c r="A21" s="65"/>
      <c r="B21" s="65"/>
      <c r="C21" s="65"/>
      <c r="D21" s="65"/>
      <c r="E21" s="65"/>
      <c r="F21" s="65"/>
      <c r="G21" s="65"/>
      <c r="H21" s="65"/>
      <c r="I21" s="65"/>
      <c r="J21" s="127"/>
    </row>
    <row r="22" spans="1:10" ht="12.75">
      <c r="A22" s="278" t="s">
        <v>54</v>
      </c>
      <c r="B22" s="279"/>
      <c r="C22" s="279"/>
      <c r="D22" s="279"/>
      <c r="E22" s="279"/>
      <c r="F22" s="279"/>
      <c r="G22" s="279"/>
      <c r="H22" s="279"/>
      <c r="I22" s="279"/>
      <c r="J22" s="279"/>
    </row>
    <row r="23" spans="1:10" ht="12.75">
      <c r="A23" s="279"/>
      <c r="B23" s="279"/>
      <c r="C23" s="279"/>
      <c r="D23" s="279"/>
      <c r="E23" s="279"/>
      <c r="F23" s="279"/>
      <c r="G23" s="279"/>
      <c r="H23" s="279"/>
      <c r="I23" s="279"/>
      <c r="J23" s="279"/>
    </row>
    <row r="25" ht="13.5" thickBot="1"/>
    <row r="26" spans="1:10" s="12" customFormat="1" ht="12.75" customHeight="1">
      <c r="A26" s="275" t="s">
        <v>103</v>
      </c>
      <c r="B26" s="276"/>
      <c r="C26" s="276"/>
      <c r="D26" s="276"/>
      <c r="E26" s="276"/>
      <c r="F26" s="276"/>
      <c r="G26" s="276"/>
      <c r="H26" s="276"/>
      <c r="I26" s="276"/>
      <c r="J26" s="277"/>
    </row>
    <row r="27" spans="1:10" s="12" customFormat="1" ht="52.5">
      <c r="A27" s="11" t="s">
        <v>66</v>
      </c>
      <c r="B27" s="10" t="s">
        <v>46</v>
      </c>
      <c r="C27" s="10" t="s">
        <v>23</v>
      </c>
      <c r="D27" s="10" t="s">
        <v>20</v>
      </c>
      <c r="E27" s="10" t="s">
        <v>47</v>
      </c>
      <c r="F27" s="10" t="s">
        <v>48</v>
      </c>
      <c r="G27" s="3" t="s">
        <v>89</v>
      </c>
      <c r="H27" s="10" t="s">
        <v>84</v>
      </c>
      <c r="I27" s="36" t="s">
        <v>73</v>
      </c>
      <c r="J27" s="122" t="s">
        <v>72</v>
      </c>
    </row>
    <row r="28" spans="1:10" ht="12.75">
      <c r="A28" s="4" t="s">
        <v>34</v>
      </c>
      <c r="B28" s="7">
        <v>236</v>
      </c>
      <c r="C28" s="5">
        <f aca="true" t="shared" si="3" ref="C28:C33">D28/B28*100</f>
        <v>0.47457627118644075</v>
      </c>
      <c r="D28" s="5">
        <v>1.12</v>
      </c>
      <c r="E28" s="6">
        <f aca="true" t="shared" si="4" ref="E28:F33">C28*2.5</f>
        <v>1.1864406779661019</v>
      </c>
      <c r="F28" s="6">
        <f t="shared" si="4"/>
        <v>2.8000000000000003</v>
      </c>
      <c r="G28" s="6">
        <f aca="true" t="shared" si="5" ref="G28:G33">(F28/5)*100</f>
        <v>56.00000000000001</v>
      </c>
      <c r="H28" s="38">
        <v>1</v>
      </c>
      <c r="I28" s="7">
        <v>1</v>
      </c>
      <c r="J28" s="80">
        <v>38863</v>
      </c>
    </row>
    <row r="29" spans="1:10" ht="12.75">
      <c r="A29" s="4" t="s">
        <v>15</v>
      </c>
      <c r="B29" s="7">
        <v>268</v>
      </c>
      <c r="C29" s="5">
        <f t="shared" si="3"/>
        <v>0.43470149253731344</v>
      </c>
      <c r="D29" s="5">
        <v>1.165</v>
      </c>
      <c r="E29" s="6">
        <f t="shared" si="4"/>
        <v>1.0867537313432836</v>
      </c>
      <c r="F29" s="6">
        <f t="shared" si="4"/>
        <v>2.9125</v>
      </c>
      <c r="G29" s="6">
        <f t="shared" si="5"/>
        <v>58.25</v>
      </c>
      <c r="H29" s="38">
        <v>2</v>
      </c>
      <c r="I29" s="7">
        <v>1</v>
      </c>
      <c r="J29" s="80">
        <v>38863</v>
      </c>
    </row>
    <row r="30" spans="1:10" ht="12.75">
      <c r="A30" s="4" t="s">
        <v>33</v>
      </c>
      <c r="B30" s="7">
        <v>224</v>
      </c>
      <c r="C30" s="5">
        <f t="shared" si="3"/>
        <v>0.5267857142857143</v>
      </c>
      <c r="D30" s="5">
        <v>1.18</v>
      </c>
      <c r="E30" s="6">
        <f t="shared" si="4"/>
        <v>1.3169642857142858</v>
      </c>
      <c r="F30" s="6">
        <f t="shared" si="4"/>
        <v>2.9499999999999997</v>
      </c>
      <c r="G30" s="6">
        <f t="shared" si="5"/>
        <v>59</v>
      </c>
      <c r="H30" s="38">
        <v>3</v>
      </c>
      <c r="I30" s="7">
        <v>1</v>
      </c>
      <c r="J30" s="80">
        <v>38863</v>
      </c>
    </row>
    <row r="31" spans="1:10" ht="12.75">
      <c r="A31" s="4" t="s">
        <v>6</v>
      </c>
      <c r="B31" s="7">
        <v>268</v>
      </c>
      <c r="C31" s="5">
        <f t="shared" si="3"/>
        <v>0.44776119402985076</v>
      </c>
      <c r="D31" s="5">
        <v>1.2</v>
      </c>
      <c r="E31" s="6">
        <f t="shared" si="4"/>
        <v>1.119402985074627</v>
      </c>
      <c r="F31" s="6">
        <f t="shared" si="4"/>
        <v>3</v>
      </c>
      <c r="G31" s="6">
        <f t="shared" si="5"/>
        <v>60</v>
      </c>
      <c r="H31" s="38">
        <v>4</v>
      </c>
      <c r="I31" s="7">
        <v>1</v>
      </c>
      <c r="J31" s="80">
        <v>38863</v>
      </c>
    </row>
    <row r="32" spans="1:10" ht="12.75">
      <c r="A32" s="4" t="s">
        <v>4</v>
      </c>
      <c r="B32" s="7">
        <v>221</v>
      </c>
      <c r="C32" s="5">
        <f t="shared" si="3"/>
        <v>0.5565610859728507</v>
      </c>
      <c r="D32" s="5">
        <v>1.23</v>
      </c>
      <c r="E32" s="6">
        <f t="shared" si="4"/>
        <v>1.3914027149321266</v>
      </c>
      <c r="F32" s="6">
        <f t="shared" si="4"/>
        <v>3.075</v>
      </c>
      <c r="G32" s="6">
        <f t="shared" si="5"/>
        <v>61.5</v>
      </c>
      <c r="H32" s="38">
        <v>5</v>
      </c>
      <c r="I32" s="7">
        <v>1</v>
      </c>
      <c r="J32" s="80">
        <v>38863</v>
      </c>
    </row>
    <row r="33" spans="1:10" ht="12.75">
      <c r="A33" s="4" t="s">
        <v>35</v>
      </c>
      <c r="B33" s="7">
        <v>256</v>
      </c>
      <c r="C33" s="5">
        <f t="shared" si="3"/>
        <v>0.51171875</v>
      </c>
      <c r="D33" s="5">
        <v>1.31</v>
      </c>
      <c r="E33" s="6">
        <f t="shared" si="4"/>
        <v>1.279296875</v>
      </c>
      <c r="F33" s="6">
        <f t="shared" si="4"/>
        <v>3.2750000000000004</v>
      </c>
      <c r="G33" s="6">
        <f t="shared" si="5"/>
        <v>65.5</v>
      </c>
      <c r="H33" s="38">
        <v>6</v>
      </c>
      <c r="I33" s="7">
        <v>1</v>
      </c>
      <c r="J33" s="80">
        <v>38863</v>
      </c>
    </row>
    <row r="34" spans="1:10" s="21" customFormat="1" ht="64.5" thickBot="1">
      <c r="A34" s="23" t="s">
        <v>49</v>
      </c>
      <c r="B34" s="92"/>
      <c r="C34" s="92"/>
      <c r="D34" s="92"/>
      <c r="E34" s="83"/>
      <c r="F34" s="83">
        <v>0.16964285714285715</v>
      </c>
      <c r="G34" s="93"/>
      <c r="H34" s="93"/>
      <c r="I34" s="19"/>
      <c r="J34" s="128"/>
    </row>
    <row r="36" spans="1:10" ht="12.75">
      <c r="A36" s="274" t="s">
        <v>83</v>
      </c>
      <c r="B36" s="274"/>
      <c r="C36" s="274"/>
      <c r="D36" s="274"/>
      <c r="E36" s="274"/>
      <c r="F36" s="274"/>
      <c r="G36" s="274"/>
      <c r="H36" s="274"/>
      <c r="I36" s="274"/>
      <c r="J36" s="274"/>
    </row>
    <row r="37" spans="1:10" ht="13.5" thickBot="1">
      <c r="A37" s="27"/>
      <c r="B37" s="27"/>
      <c r="C37" s="27"/>
      <c r="D37" s="27"/>
      <c r="E37" s="27"/>
      <c r="F37" s="27"/>
      <c r="G37" s="27"/>
      <c r="H37" s="27"/>
      <c r="I37" s="27"/>
      <c r="J37" s="125"/>
    </row>
    <row r="38" spans="1:28" s="9" customFormat="1" ht="12.75">
      <c r="A38" s="229" t="s">
        <v>88</v>
      </c>
      <c r="B38" s="230"/>
      <c r="C38" s="230"/>
      <c r="D38" s="230"/>
      <c r="E38" s="230"/>
      <c r="F38" s="230"/>
      <c r="G38" s="231"/>
      <c r="J38" s="126"/>
      <c r="M38" s="8"/>
      <c r="AB38" s="1"/>
    </row>
    <row r="39" spans="1:28" s="9" customFormat="1" ht="12.75" customHeight="1">
      <c r="A39" s="223" t="s">
        <v>55</v>
      </c>
      <c r="B39" s="224"/>
      <c r="C39" s="224"/>
      <c r="D39" s="224"/>
      <c r="E39" s="224"/>
      <c r="F39" s="224"/>
      <c r="G39" s="225"/>
      <c r="J39" s="126"/>
      <c r="M39" s="8"/>
      <c r="AB39" s="1"/>
    </row>
    <row r="40" spans="1:28" s="9" customFormat="1" ht="13.5" thickBot="1">
      <c r="A40" s="220" t="s">
        <v>87</v>
      </c>
      <c r="B40" s="221"/>
      <c r="C40" s="221"/>
      <c r="D40" s="221"/>
      <c r="E40" s="221"/>
      <c r="F40" s="221"/>
      <c r="G40" s="222"/>
      <c r="J40" s="126"/>
      <c r="M40" s="8"/>
      <c r="AB40" s="1"/>
    </row>
    <row r="41" spans="1:28" s="9" customFormat="1" ht="12.75">
      <c r="A41" s="94"/>
      <c r="B41" s="94"/>
      <c r="C41" s="94"/>
      <c r="D41" s="94"/>
      <c r="E41" s="94"/>
      <c r="F41" s="94"/>
      <c r="G41" s="94"/>
      <c r="J41" s="126"/>
      <c r="M41" s="8"/>
      <c r="AB41" s="1"/>
    </row>
    <row r="42" spans="1:28" s="9" customFormat="1" ht="14.25" customHeight="1">
      <c r="A42" s="280" t="s">
        <v>140</v>
      </c>
      <c r="B42" s="181"/>
      <c r="C42" s="181"/>
      <c r="D42" s="181"/>
      <c r="E42" s="181"/>
      <c r="F42" s="181"/>
      <c r="G42" s="181"/>
      <c r="H42" s="241"/>
      <c r="I42" s="241"/>
      <c r="J42" s="126"/>
      <c r="M42" s="8"/>
      <c r="AB42" s="1"/>
    </row>
    <row r="44" spans="1:10" ht="12.75">
      <c r="A44" s="181" t="s">
        <v>90</v>
      </c>
      <c r="B44" s="181"/>
      <c r="C44" s="181"/>
      <c r="D44" s="181"/>
      <c r="E44" s="181"/>
      <c r="F44" s="181"/>
      <c r="G44" s="181"/>
      <c r="H44" s="181"/>
      <c r="I44" s="181"/>
      <c r="J44" s="181"/>
    </row>
    <row r="45" spans="1:10" s="45" customFormat="1" ht="12.75">
      <c r="A45" s="91"/>
      <c r="B45" s="91"/>
      <c r="C45" s="91"/>
      <c r="D45" s="91"/>
      <c r="E45" s="75"/>
      <c r="F45" s="75"/>
      <c r="G45" s="75"/>
      <c r="H45" s="75"/>
      <c r="I45" s="31"/>
      <c r="J45" s="124"/>
    </row>
    <row r="46" spans="1:10" ht="12.75">
      <c r="A46" s="278" t="s">
        <v>54</v>
      </c>
      <c r="B46" s="279"/>
      <c r="C46" s="279"/>
      <c r="D46" s="279"/>
      <c r="E46" s="279"/>
      <c r="F46" s="279"/>
      <c r="G46" s="279"/>
      <c r="H46" s="279"/>
      <c r="I46" s="279"/>
      <c r="J46" s="279"/>
    </row>
    <row r="47" spans="1:10" ht="12.75">
      <c r="A47" s="279"/>
      <c r="B47" s="279"/>
      <c r="C47" s="279"/>
      <c r="D47" s="279"/>
      <c r="E47" s="279"/>
      <c r="F47" s="279"/>
      <c r="G47" s="279"/>
      <c r="H47" s="279"/>
      <c r="I47" s="279"/>
      <c r="J47" s="279"/>
    </row>
    <row r="48" ht="13.5" thickBot="1"/>
    <row r="49" spans="1:10" ht="12.75" customHeight="1">
      <c r="A49" s="275" t="s">
        <v>105</v>
      </c>
      <c r="B49" s="276"/>
      <c r="C49" s="276"/>
      <c r="D49" s="276"/>
      <c r="E49" s="276"/>
      <c r="F49" s="276"/>
      <c r="G49" s="276"/>
      <c r="H49" s="276"/>
      <c r="I49" s="276"/>
      <c r="J49" s="277"/>
    </row>
    <row r="50" spans="1:10" s="12" customFormat="1" ht="52.5">
      <c r="A50" s="11" t="s">
        <v>66</v>
      </c>
      <c r="B50" s="10" t="s">
        <v>46</v>
      </c>
      <c r="C50" s="10" t="s">
        <v>23</v>
      </c>
      <c r="D50" s="10" t="s">
        <v>20</v>
      </c>
      <c r="E50" s="10" t="s">
        <v>47</v>
      </c>
      <c r="F50" s="10" t="s">
        <v>48</v>
      </c>
      <c r="G50" s="3" t="s">
        <v>89</v>
      </c>
      <c r="H50" s="10" t="s">
        <v>84</v>
      </c>
      <c r="I50" s="36" t="s">
        <v>73</v>
      </c>
      <c r="J50" s="122" t="s">
        <v>72</v>
      </c>
    </row>
    <row r="51" spans="1:10" ht="12.75">
      <c r="A51" s="4" t="s">
        <v>33</v>
      </c>
      <c r="B51" s="7">
        <v>230</v>
      </c>
      <c r="C51" s="5">
        <f>D51/B51*100</f>
        <v>0.7043478260869566</v>
      </c>
      <c r="D51" s="5">
        <v>1.62</v>
      </c>
      <c r="E51" s="6">
        <f aca="true" t="shared" si="6" ref="E51:F55">C51*2.5</f>
        <v>1.7608695652173914</v>
      </c>
      <c r="F51" s="6">
        <f t="shared" si="6"/>
        <v>4.050000000000001</v>
      </c>
      <c r="G51" s="6">
        <f>(F51/5)*100</f>
        <v>81.00000000000001</v>
      </c>
      <c r="H51" s="38">
        <v>1</v>
      </c>
      <c r="I51" s="7">
        <v>1</v>
      </c>
      <c r="J51" s="80">
        <v>38863</v>
      </c>
    </row>
    <row r="52" spans="1:10" ht="12.75">
      <c r="A52" s="4" t="s">
        <v>4</v>
      </c>
      <c r="B52" s="7">
        <v>234</v>
      </c>
      <c r="C52" s="5">
        <f>D52/B52*100</f>
        <v>0.7153846153846154</v>
      </c>
      <c r="D52" s="5">
        <v>1.674</v>
      </c>
      <c r="E52" s="6">
        <f t="shared" si="6"/>
        <v>1.7884615384615385</v>
      </c>
      <c r="F52" s="6">
        <f t="shared" si="6"/>
        <v>4.185</v>
      </c>
      <c r="G52" s="6">
        <f>(F52/5)*100</f>
        <v>83.7</v>
      </c>
      <c r="H52" s="38">
        <v>2</v>
      </c>
      <c r="I52" s="7">
        <v>1</v>
      </c>
      <c r="J52" s="80">
        <v>38863</v>
      </c>
    </row>
    <row r="53" spans="1:10" ht="12.75">
      <c r="A53" s="4" t="s">
        <v>35</v>
      </c>
      <c r="B53" s="7">
        <v>227</v>
      </c>
      <c r="C53" s="5">
        <f>D53/B53*100</f>
        <v>0.7841409691629955</v>
      </c>
      <c r="D53" s="5">
        <v>1.78</v>
      </c>
      <c r="E53" s="6">
        <f t="shared" si="6"/>
        <v>1.9603524229074887</v>
      </c>
      <c r="F53" s="6">
        <f t="shared" si="6"/>
        <v>4.45</v>
      </c>
      <c r="G53" s="6">
        <f>(F53/5)*100</f>
        <v>89</v>
      </c>
      <c r="H53" s="38">
        <v>3</v>
      </c>
      <c r="I53" s="7">
        <v>1</v>
      </c>
      <c r="J53" s="80">
        <v>38863</v>
      </c>
    </row>
    <row r="54" spans="1:10" ht="12.75">
      <c r="A54" s="4" t="s">
        <v>34</v>
      </c>
      <c r="B54" s="7">
        <v>242</v>
      </c>
      <c r="C54" s="5">
        <f>D54/B54*100</f>
        <v>0.7396694214876033</v>
      </c>
      <c r="D54" s="5">
        <v>1.79</v>
      </c>
      <c r="E54" s="6">
        <f t="shared" si="6"/>
        <v>1.8491735537190082</v>
      </c>
      <c r="F54" s="6">
        <f t="shared" si="6"/>
        <v>4.475</v>
      </c>
      <c r="G54" s="6">
        <f>(F54/5)*100</f>
        <v>89.49999999999999</v>
      </c>
      <c r="H54" s="38">
        <v>4</v>
      </c>
      <c r="I54" s="7">
        <v>1</v>
      </c>
      <c r="J54" s="80">
        <v>38863</v>
      </c>
    </row>
    <row r="55" spans="1:10" ht="12.75">
      <c r="A55" s="4" t="s">
        <v>6</v>
      </c>
      <c r="B55" s="7">
        <v>242</v>
      </c>
      <c r="C55" s="5">
        <f>D55/B55*100</f>
        <v>0.8264462809917356</v>
      </c>
      <c r="D55" s="5">
        <v>2</v>
      </c>
      <c r="E55" s="6">
        <f t="shared" si="6"/>
        <v>2.066115702479339</v>
      </c>
      <c r="F55" s="6">
        <f t="shared" si="6"/>
        <v>5</v>
      </c>
      <c r="G55" s="6">
        <f>(F55/5)*100</f>
        <v>100</v>
      </c>
      <c r="H55" s="38">
        <v>5</v>
      </c>
      <c r="I55" s="7">
        <v>1</v>
      </c>
      <c r="J55" s="80">
        <v>38863</v>
      </c>
    </row>
    <row r="56" spans="1:10" s="73" customFormat="1" ht="64.5" thickBot="1">
      <c r="A56" s="23" t="s">
        <v>49</v>
      </c>
      <c r="B56" s="93"/>
      <c r="C56" s="93"/>
      <c r="D56" s="93"/>
      <c r="E56" s="83"/>
      <c r="F56" s="83">
        <f>(F55-F51)/ABS(F51)</f>
        <v>0.2345679012345677</v>
      </c>
      <c r="G56" s="93"/>
      <c r="H56" s="72"/>
      <c r="I56" s="84"/>
      <c r="J56" s="129"/>
    </row>
    <row r="58" spans="1:10" ht="12.75">
      <c r="A58" s="274" t="s">
        <v>83</v>
      </c>
      <c r="B58" s="274"/>
      <c r="C58" s="274"/>
      <c r="D58" s="274"/>
      <c r="E58" s="274"/>
      <c r="F58" s="274"/>
      <c r="G58" s="274"/>
      <c r="H58" s="274"/>
      <c r="I58" s="274"/>
      <c r="J58" s="274"/>
    </row>
    <row r="59" spans="1:10" ht="13.5" thickBot="1">
      <c r="A59" s="27"/>
      <c r="B59" s="27"/>
      <c r="C59" s="27"/>
      <c r="D59" s="27"/>
      <c r="E59" s="27"/>
      <c r="F59" s="27"/>
      <c r="G59" s="27"/>
      <c r="H59" s="27"/>
      <c r="I59" s="27"/>
      <c r="J59" s="125"/>
    </row>
    <row r="60" spans="1:28" s="9" customFormat="1" ht="12.75">
      <c r="A60" s="229" t="s">
        <v>88</v>
      </c>
      <c r="B60" s="230"/>
      <c r="C60" s="230"/>
      <c r="D60" s="230"/>
      <c r="E60" s="230"/>
      <c r="F60" s="230"/>
      <c r="G60" s="231"/>
      <c r="J60" s="126"/>
      <c r="M60" s="8"/>
      <c r="AB60" s="1"/>
    </row>
    <row r="61" spans="1:28" s="9" customFormat="1" ht="12.75" customHeight="1">
      <c r="A61" s="223" t="s">
        <v>55</v>
      </c>
      <c r="B61" s="224"/>
      <c r="C61" s="224"/>
      <c r="D61" s="224"/>
      <c r="E61" s="224"/>
      <c r="F61" s="224"/>
      <c r="G61" s="225"/>
      <c r="J61" s="126"/>
      <c r="M61" s="8"/>
      <c r="AB61" s="1"/>
    </row>
    <row r="62" spans="1:28" s="9" customFormat="1" ht="13.5" thickBot="1">
      <c r="A62" s="220" t="s">
        <v>87</v>
      </c>
      <c r="B62" s="221"/>
      <c r="C62" s="221"/>
      <c r="D62" s="221"/>
      <c r="E62" s="221"/>
      <c r="F62" s="221"/>
      <c r="G62" s="222"/>
      <c r="J62" s="126"/>
      <c r="M62" s="8"/>
      <c r="AB62" s="1"/>
    </row>
    <row r="63" spans="2:28" s="9" customFormat="1" ht="12.75">
      <c r="B63" s="29"/>
      <c r="C63" s="29"/>
      <c r="D63" s="8"/>
      <c r="G63" s="8"/>
      <c r="J63" s="126"/>
      <c r="M63" s="8"/>
      <c r="AB63" s="1"/>
    </row>
    <row r="64" spans="2:28" s="9" customFormat="1" ht="12.75">
      <c r="B64" s="29"/>
      <c r="C64" s="29"/>
      <c r="D64" s="8"/>
      <c r="G64" s="8"/>
      <c r="J64" s="126"/>
      <c r="M64" s="8"/>
      <c r="AB64" s="1"/>
    </row>
    <row r="65" spans="1:10" ht="12.75">
      <c r="A65" s="181" t="s">
        <v>90</v>
      </c>
      <c r="B65" s="181"/>
      <c r="C65" s="181"/>
      <c r="D65" s="181"/>
      <c r="E65" s="181"/>
      <c r="F65" s="181"/>
      <c r="G65" s="181"/>
      <c r="H65" s="181"/>
      <c r="I65" s="181"/>
      <c r="J65" s="181"/>
    </row>
    <row r="66" spans="1:10" ht="12.75">
      <c r="A66" s="278" t="s">
        <v>54</v>
      </c>
      <c r="B66" s="279"/>
      <c r="C66" s="279"/>
      <c r="D66" s="279"/>
      <c r="E66" s="279"/>
      <c r="F66" s="279"/>
      <c r="G66" s="279"/>
      <c r="H66" s="279"/>
      <c r="I66" s="279"/>
      <c r="J66" s="279"/>
    </row>
    <row r="67" spans="1:10" ht="13.5" thickBot="1">
      <c r="A67" s="279"/>
      <c r="B67" s="279"/>
      <c r="C67" s="279"/>
      <c r="D67" s="279"/>
      <c r="E67" s="279"/>
      <c r="F67" s="279"/>
      <c r="G67" s="279"/>
      <c r="H67" s="279"/>
      <c r="I67" s="279"/>
      <c r="J67" s="279"/>
    </row>
    <row r="68" spans="1:28" s="9" customFormat="1" ht="13.5" customHeight="1">
      <c r="A68" s="275" t="s">
        <v>104</v>
      </c>
      <c r="B68" s="276"/>
      <c r="C68" s="276"/>
      <c r="D68" s="276"/>
      <c r="E68" s="276"/>
      <c r="F68" s="276"/>
      <c r="G68" s="276"/>
      <c r="H68" s="276"/>
      <c r="I68" s="276"/>
      <c r="J68" s="277"/>
      <c r="M68" s="8"/>
      <c r="AB68" s="1"/>
    </row>
    <row r="69" spans="1:10" s="12" customFormat="1" ht="52.5">
      <c r="A69" s="11" t="s">
        <v>66</v>
      </c>
      <c r="B69" s="10" t="s">
        <v>46</v>
      </c>
      <c r="C69" s="10" t="s">
        <v>23</v>
      </c>
      <c r="D69" s="10" t="s">
        <v>20</v>
      </c>
      <c r="E69" s="10" t="s">
        <v>47</v>
      </c>
      <c r="F69" s="10" t="s">
        <v>48</v>
      </c>
      <c r="G69" s="3" t="s">
        <v>89</v>
      </c>
      <c r="H69" s="10" t="s">
        <v>84</v>
      </c>
      <c r="I69" s="36" t="s">
        <v>73</v>
      </c>
      <c r="J69" s="122" t="s">
        <v>72</v>
      </c>
    </row>
    <row r="70" spans="1:16" ht="12.75">
      <c r="A70" s="4" t="s">
        <v>34</v>
      </c>
      <c r="B70" s="7">
        <v>249</v>
      </c>
      <c r="C70" s="6">
        <f>D70/B70*100</f>
        <v>0.6546184738955823</v>
      </c>
      <c r="D70" s="6">
        <v>1.63</v>
      </c>
      <c r="E70" s="6">
        <f aca="true" t="shared" si="7" ref="E70:F74">C70*2.5</f>
        <v>1.6365461847389557</v>
      </c>
      <c r="F70" s="6">
        <f t="shared" si="7"/>
        <v>4.074999999999999</v>
      </c>
      <c r="G70" s="7">
        <f>(F70/5)*100</f>
        <v>81.49999999999999</v>
      </c>
      <c r="H70" s="5">
        <v>1</v>
      </c>
      <c r="I70" s="7">
        <v>1</v>
      </c>
      <c r="J70" s="80">
        <v>38863</v>
      </c>
      <c r="K70" s="118"/>
      <c r="L70" s="119"/>
      <c r="M70" s="120"/>
      <c r="N70" s="120"/>
      <c r="O70" s="118"/>
      <c r="P70" s="118"/>
    </row>
    <row r="71" spans="1:16" ht="12.75">
      <c r="A71" s="4" t="s">
        <v>35</v>
      </c>
      <c r="B71" s="7">
        <v>256</v>
      </c>
      <c r="C71" s="6">
        <f>D71/B71*100</f>
        <v>0.65234375</v>
      </c>
      <c r="D71" s="6">
        <v>1.67</v>
      </c>
      <c r="E71" s="6">
        <f t="shared" si="7"/>
        <v>1.630859375</v>
      </c>
      <c r="F71" s="6">
        <f t="shared" si="7"/>
        <v>4.175</v>
      </c>
      <c r="G71" s="7">
        <f>(F71/5)*100</f>
        <v>83.5</v>
      </c>
      <c r="H71" s="5">
        <v>2</v>
      </c>
      <c r="I71" s="7">
        <v>1</v>
      </c>
      <c r="J71" s="80">
        <v>38863</v>
      </c>
      <c r="K71" s="118"/>
      <c r="L71" s="119"/>
      <c r="M71" s="120"/>
      <c r="N71" s="120"/>
      <c r="O71" s="118"/>
      <c r="P71" s="118"/>
    </row>
    <row r="72" spans="1:16" ht="12.75">
      <c r="A72" s="4" t="s">
        <v>6</v>
      </c>
      <c r="B72" s="7">
        <v>256</v>
      </c>
      <c r="C72" s="6">
        <f>D72/B72*100</f>
        <v>0.6640625</v>
      </c>
      <c r="D72" s="6">
        <v>1.7</v>
      </c>
      <c r="E72" s="6">
        <f t="shared" si="7"/>
        <v>1.66015625</v>
      </c>
      <c r="F72" s="6">
        <f t="shared" si="7"/>
        <v>4.25</v>
      </c>
      <c r="G72" s="7">
        <f>(F72/5)*100</f>
        <v>85</v>
      </c>
      <c r="H72" s="5">
        <v>2</v>
      </c>
      <c r="I72" s="7">
        <v>1</v>
      </c>
      <c r="J72" s="80">
        <v>38863</v>
      </c>
      <c r="K72" s="118"/>
      <c r="L72" s="119"/>
      <c r="M72" s="120"/>
      <c r="N72" s="120"/>
      <c r="O72" s="118"/>
      <c r="P72" s="118"/>
    </row>
    <row r="73" spans="1:16" ht="12.75">
      <c r="A73" s="4" t="s">
        <v>33</v>
      </c>
      <c r="B73" s="7">
        <v>249</v>
      </c>
      <c r="C73" s="6">
        <f>D73/B73*100</f>
        <v>0.7068273092369478</v>
      </c>
      <c r="D73" s="6">
        <v>1.76</v>
      </c>
      <c r="E73" s="6">
        <f t="shared" si="7"/>
        <v>1.7670682730923695</v>
      </c>
      <c r="F73" s="6">
        <f t="shared" si="7"/>
        <v>4.4</v>
      </c>
      <c r="G73" s="7">
        <f>(F73/5)*100</f>
        <v>88.00000000000001</v>
      </c>
      <c r="H73" s="5">
        <v>4</v>
      </c>
      <c r="I73" s="7">
        <v>1</v>
      </c>
      <c r="J73" s="80">
        <v>38863</v>
      </c>
      <c r="K73" s="118"/>
      <c r="L73" s="119"/>
      <c r="M73" s="120"/>
      <c r="N73" s="120"/>
      <c r="O73" s="118"/>
      <c r="P73" s="118"/>
    </row>
    <row r="74" spans="1:16" ht="12.75">
      <c r="A74" s="4" t="s">
        <v>4</v>
      </c>
      <c r="B74" s="7">
        <v>260</v>
      </c>
      <c r="C74" s="6">
        <f>D74/B74*100</f>
        <v>0.7076923076923077</v>
      </c>
      <c r="D74" s="6">
        <v>1.84</v>
      </c>
      <c r="E74" s="6">
        <f t="shared" si="7"/>
        <v>1.7692307692307694</v>
      </c>
      <c r="F74" s="6">
        <f t="shared" si="7"/>
        <v>4.6000000000000005</v>
      </c>
      <c r="G74" s="7">
        <f>(F74/5)*100</f>
        <v>92.00000000000001</v>
      </c>
      <c r="H74" s="5">
        <v>5</v>
      </c>
      <c r="I74" s="7">
        <v>1</v>
      </c>
      <c r="J74" s="80">
        <v>38863</v>
      </c>
      <c r="K74" s="118"/>
      <c r="L74" s="119"/>
      <c r="M74" s="120"/>
      <c r="N74" s="120"/>
      <c r="O74" s="118"/>
      <c r="P74" s="118"/>
    </row>
    <row r="75" spans="1:16" s="73" customFormat="1" ht="64.5" thickBot="1">
      <c r="A75" s="23" t="s">
        <v>49</v>
      </c>
      <c r="B75" s="84"/>
      <c r="C75" s="170"/>
      <c r="D75" s="170"/>
      <c r="E75" s="83"/>
      <c r="F75" s="83">
        <f>(F74-F70)/ABS(F70)</f>
        <v>0.1288343558282212</v>
      </c>
      <c r="G75" s="67"/>
      <c r="H75" s="171"/>
      <c r="I75" s="172"/>
      <c r="J75" s="129"/>
      <c r="K75" s="167"/>
      <c r="L75" s="168"/>
      <c r="M75" s="169"/>
      <c r="N75" s="169"/>
      <c r="O75" s="167"/>
      <c r="P75" s="167"/>
    </row>
    <row r="77" spans="1:10" ht="12.75">
      <c r="A77" s="274" t="s">
        <v>83</v>
      </c>
      <c r="B77" s="274"/>
      <c r="C77" s="274"/>
      <c r="D77" s="274"/>
      <c r="E77" s="274"/>
      <c r="F77" s="274"/>
      <c r="G77" s="274"/>
      <c r="H77" s="274"/>
      <c r="I77" s="274"/>
      <c r="J77" s="274"/>
    </row>
    <row r="78" spans="1:10" ht="13.5" thickBot="1">
      <c r="A78" s="27"/>
      <c r="B78" s="27"/>
      <c r="C78" s="27"/>
      <c r="D78" s="27"/>
      <c r="E78" s="27"/>
      <c r="F78" s="27"/>
      <c r="G78" s="27"/>
      <c r="H78" s="27"/>
      <c r="I78" s="27"/>
      <c r="J78" s="125"/>
    </row>
    <row r="79" spans="1:28" s="9" customFormat="1" ht="12.75">
      <c r="A79" s="229" t="s">
        <v>88</v>
      </c>
      <c r="B79" s="230"/>
      <c r="C79" s="230"/>
      <c r="D79" s="230"/>
      <c r="E79" s="230"/>
      <c r="F79" s="230"/>
      <c r="G79" s="231"/>
      <c r="J79" s="126"/>
      <c r="M79" s="8"/>
      <c r="AB79" s="1"/>
    </row>
    <row r="80" spans="1:28" s="9" customFormat="1" ht="12.75" customHeight="1">
      <c r="A80" s="223" t="s">
        <v>55</v>
      </c>
      <c r="B80" s="224"/>
      <c r="C80" s="224"/>
      <c r="D80" s="224"/>
      <c r="E80" s="224"/>
      <c r="F80" s="224"/>
      <c r="G80" s="225"/>
      <c r="J80" s="126"/>
      <c r="M80" s="8"/>
      <c r="AB80" s="1"/>
    </row>
    <row r="81" spans="1:28" s="9" customFormat="1" ht="13.5" thickBot="1">
      <c r="A81" s="220" t="s">
        <v>87</v>
      </c>
      <c r="B81" s="221"/>
      <c r="C81" s="221"/>
      <c r="D81" s="221"/>
      <c r="E81" s="221"/>
      <c r="F81" s="221"/>
      <c r="G81" s="222"/>
      <c r="J81" s="126"/>
      <c r="M81" s="8"/>
      <c r="AB81" s="1"/>
    </row>
    <row r="83" spans="1:10" ht="12.75">
      <c r="A83" s="181" t="s">
        <v>90</v>
      </c>
      <c r="B83" s="181"/>
      <c r="C83" s="181"/>
      <c r="D83" s="181"/>
      <c r="E83" s="181"/>
      <c r="F83" s="181"/>
      <c r="G83" s="181"/>
      <c r="H83" s="181"/>
      <c r="I83" s="181"/>
      <c r="J83" s="181"/>
    </row>
  </sheetData>
  <mergeCells count="29">
    <mergeCell ref="A42:I42"/>
    <mergeCell ref="A80:G80"/>
    <mergeCell ref="A83:J83"/>
    <mergeCell ref="A65:J65"/>
    <mergeCell ref="A79:G79"/>
    <mergeCell ref="A81:G81"/>
    <mergeCell ref="A44:J44"/>
    <mergeCell ref="A77:J77"/>
    <mergeCell ref="A66:J67"/>
    <mergeCell ref="A58:J58"/>
    <mergeCell ref="A62:G62"/>
    <mergeCell ref="A1:J2"/>
    <mergeCell ref="A22:J23"/>
    <mergeCell ref="A20:J20"/>
    <mergeCell ref="A4:J4"/>
    <mergeCell ref="A14:J14"/>
    <mergeCell ref="A18:G18"/>
    <mergeCell ref="A17:G17"/>
    <mergeCell ref="A16:G16"/>
    <mergeCell ref="A26:J26"/>
    <mergeCell ref="A49:J49"/>
    <mergeCell ref="A68:J68"/>
    <mergeCell ref="A39:G39"/>
    <mergeCell ref="A40:G40"/>
    <mergeCell ref="A60:G60"/>
    <mergeCell ref="A61:G61"/>
    <mergeCell ref="A46:J47"/>
    <mergeCell ref="A38:G38"/>
    <mergeCell ref="A36:J36"/>
  </mergeCells>
  <printOptions/>
  <pageMargins left="0.75" right="0.75" top="1" bottom="1" header="0.5" footer="0.5"/>
  <pageSetup fitToHeight="5" horizontalDpi="600" verticalDpi="600" orientation="landscape" paperSize="9" r:id="rId1"/>
  <rowBreaks count="3" manualBreakCount="3">
    <brk id="21" max="9" man="1"/>
    <brk id="45" max="9" man="1"/>
    <brk id="63" max="9" man="1"/>
  </rowBreaks>
</worksheet>
</file>

<file path=xl/worksheets/sheet6.xml><?xml version="1.0" encoding="utf-8"?>
<worksheet xmlns="http://schemas.openxmlformats.org/spreadsheetml/2006/main" xmlns:r="http://schemas.openxmlformats.org/officeDocument/2006/relationships">
  <dimension ref="A1:J44"/>
  <sheetViews>
    <sheetView tabSelected="1" workbookViewId="0" topLeftCell="A8">
      <selection activeCell="M18" sqref="M18"/>
    </sheetView>
  </sheetViews>
  <sheetFormatPr defaultColWidth="9.140625" defaultRowHeight="12.75"/>
  <cols>
    <col min="1" max="1" width="17.8515625" style="1" customWidth="1"/>
    <col min="2" max="6" width="9.140625" style="1" customWidth="1"/>
    <col min="7" max="7" width="16.140625" style="1" customWidth="1"/>
    <col min="8" max="8" width="10.7109375" style="1" customWidth="1"/>
    <col min="9" max="9" width="14.421875" style="1" customWidth="1"/>
    <col min="10" max="10" width="11.57421875" style="1" customWidth="1"/>
    <col min="11" max="14" width="9.140625" style="1" customWidth="1"/>
    <col min="15" max="15" width="10.140625" style="1" bestFit="1" customWidth="1"/>
    <col min="16" max="16384" width="9.140625" style="1" customWidth="1"/>
  </cols>
  <sheetData>
    <row r="1" spans="1:10" ht="12.75">
      <c r="A1" s="278" t="s">
        <v>50</v>
      </c>
      <c r="B1" s="279"/>
      <c r="C1" s="279"/>
      <c r="D1" s="279"/>
      <c r="E1" s="279"/>
      <c r="F1" s="279"/>
      <c r="G1" s="279"/>
      <c r="H1" s="279"/>
      <c r="I1" s="279"/>
      <c r="J1" s="279"/>
    </row>
    <row r="2" spans="1:10" ht="12.75">
      <c r="A2" s="279"/>
      <c r="B2" s="279"/>
      <c r="C2" s="279"/>
      <c r="D2" s="279"/>
      <c r="E2" s="279"/>
      <c r="F2" s="279"/>
      <c r="G2" s="279"/>
      <c r="H2" s="279"/>
      <c r="I2" s="279"/>
      <c r="J2" s="279"/>
    </row>
    <row r="3" ht="13.5" thickBot="1"/>
    <row r="4" spans="1:10" ht="12.75" customHeight="1">
      <c r="A4" s="275" t="s">
        <v>100</v>
      </c>
      <c r="B4" s="276"/>
      <c r="C4" s="276"/>
      <c r="D4" s="276"/>
      <c r="E4" s="276"/>
      <c r="F4" s="276"/>
      <c r="G4" s="276"/>
      <c r="H4" s="276"/>
      <c r="I4" s="276"/>
      <c r="J4" s="277"/>
    </row>
    <row r="5" spans="1:10" ht="63.75" customHeight="1">
      <c r="A5" s="11" t="s">
        <v>66</v>
      </c>
      <c r="B5" s="10" t="s">
        <v>46</v>
      </c>
      <c r="C5" s="10" t="s">
        <v>23</v>
      </c>
      <c r="D5" s="10" t="s">
        <v>20</v>
      </c>
      <c r="E5" s="10" t="s">
        <v>47</v>
      </c>
      <c r="F5" s="10" t="s">
        <v>48</v>
      </c>
      <c r="G5" s="10" t="s">
        <v>93</v>
      </c>
      <c r="H5" s="10" t="s">
        <v>84</v>
      </c>
      <c r="I5" s="50" t="s">
        <v>73</v>
      </c>
      <c r="J5" s="51" t="s">
        <v>72</v>
      </c>
    </row>
    <row r="6" spans="1:10" ht="12.75">
      <c r="A6" s="130" t="s">
        <v>31</v>
      </c>
      <c r="B6" s="131">
        <v>214</v>
      </c>
      <c r="C6" s="132" t="s">
        <v>25</v>
      </c>
      <c r="D6" s="133" t="s">
        <v>25</v>
      </c>
      <c r="E6" s="133">
        <v>1.4</v>
      </c>
      <c r="F6" s="133">
        <f>1.4/100*B6</f>
        <v>2.9959999999999996</v>
      </c>
      <c r="G6" s="132">
        <f aca="true" t="shared" si="0" ref="G6:G11">(F6/5)*100</f>
        <v>59.919999999999995</v>
      </c>
      <c r="H6" s="134">
        <v>1</v>
      </c>
      <c r="I6" s="131">
        <v>1</v>
      </c>
      <c r="J6" s="135">
        <v>38901</v>
      </c>
    </row>
    <row r="7" spans="1:10" ht="12.75">
      <c r="A7" s="130" t="s">
        <v>35</v>
      </c>
      <c r="B7" s="131">
        <v>269</v>
      </c>
      <c r="C7" s="133">
        <f>1.4/269*100</f>
        <v>0.5204460966542751</v>
      </c>
      <c r="D7" s="133">
        <v>1.4</v>
      </c>
      <c r="E7" s="133">
        <f aca="true" t="shared" si="1" ref="E7:F10">C7*2.5</f>
        <v>1.3011152416356877</v>
      </c>
      <c r="F7" s="133">
        <f t="shared" si="1"/>
        <v>3.5</v>
      </c>
      <c r="G7" s="132">
        <f t="shared" si="0"/>
        <v>70</v>
      </c>
      <c r="H7" s="134">
        <v>2</v>
      </c>
      <c r="I7" s="131">
        <v>1</v>
      </c>
      <c r="J7" s="135">
        <v>38868</v>
      </c>
    </row>
    <row r="8" spans="1:10" ht="12.75">
      <c r="A8" s="130" t="s">
        <v>4</v>
      </c>
      <c r="B8" s="131">
        <v>247</v>
      </c>
      <c r="C8" s="133">
        <v>0.568</v>
      </c>
      <c r="D8" s="133">
        <v>1.403</v>
      </c>
      <c r="E8" s="133">
        <f t="shared" si="1"/>
        <v>1.42</v>
      </c>
      <c r="F8" s="133">
        <f t="shared" si="1"/>
        <v>3.5075000000000003</v>
      </c>
      <c r="G8" s="132">
        <f t="shared" si="0"/>
        <v>70.15</v>
      </c>
      <c r="H8" s="134">
        <v>2</v>
      </c>
      <c r="I8" s="131">
        <v>1</v>
      </c>
      <c r="J8" s="135">
        <v>38868</v>
      </c>
    </row>
    <row r="9" spans="1:10" ht="12.75">
      <c r="A9" s="130" t="s">
        <v>33</v>
      </c>
      <c r="B9" s="131">
        <v>247</v>
      </c>
      <c r="C9" s="133">
        <v>0.568</v>
      </c>
      <c r="D9" s="133">
        <v>1.403</v>
      </c>
      <c r="E9" s="133">
        <f t="shared" si="1"/>
        <v>1.42</v>
      </c>
      <c r="F9" s="133">
        <f t="shared" si="1"/>
        <v>3.5075000000000003</v>
      </c>
      <c r="G9" s="132">
        <f t="shared" si="0"/>
        <v>70.15</v>
      </c>
      <c r="H9" s="134">
        <v>2</v>
      </c>
      <c r="I9" s="131">
        <v>1</v>
      </c>
      <c r="J9" s="135">
        <v>38901</v>
      </c>
    </row>
    <row r="10" spans="1:10" ht="12.75">
      <c r="A10" s="130" t="s">
        <v>34</v>
      </c>
      <c r="B10" s="131">
        <v>231</v>
      </c>
      <c r="C10" s="133">
        <f>D10/B10*100</f>
        <v>0.6623376623376623</v>
      </c>
      <c r="D10" s="133">
        <v>1.53</v>
      </c>
      <c r="E10" s="133">
        <f t="shared" si="1"/>
        <v>1.655844155844156</v>
      </c>
      <c r="F10" s="133">
        <f t="shared" si="1"/>
        <v>3.825</v>
      </c>
      <c r="G10" s="132">
        <f t="shared" si="0"/>
        <v>76.5</v>
      </c>
      <c r="H10" s="134">
        <v>5</v>
      </c>
      <c r="I10" s="131">
        <v>1</v>
      </c>
      <c r="J10" s="135">
        <v>38868</v>
      </c>
    </row>
    <row r="11" spans="1:10" ht="12.75">
      <c r="A11" s="60" t="s">
        <v>6</v>
      </c>
      <c r="B11" s="53" t="s">
        <v>25</v>
      </c>
      <c r="C11" s="53" t="s">
        <v>25</v>
      </c>
      <c r="D11" s="54">
        <v>1.6</v>
      </c>
      <c r="E11" s="136" t="s">
        <v>25</v>
      </c>
      <c r="F11" s="54">
        <f>D11*2.5</f>
        <v>4</v>
      </c>
      <c r="G11" s="137">
        <f t="shared" si="0"/>
        <v>80</v>
      </c>
      <c r="H11" s="138">
        <v>6</v>
      </c>
      <c r="I11" s="53">
        <v>2</v>
      </c>
      <c r="J11" s="139">
        <v>38863</v>
      </c>
    </row>
    <row r="12" spans="1:10" s="70" customFormat="1" ht="52.5" customHeight="1" thickBot="1">
      <c r="A12" s="56" t="s">
        <v>49</v>
      </c>
      <c r="B12" s="67"/>
      <c r="C12" s="67"/>
      <c r="D12" s="67"/>
      <c r="E12" s="154"/>
      <c r="F12" s="154">
        <v>0.3351134846461951</v>
      </c>
      <c r="G12" s="154"/>
      <c r="H12" s="154"/>
      <c r="I12" s="173"/>
      <c r="J12" s="174"/>
    </row>
    <row r="13" spans="1:10" ht="12.75">
      <c r="A13" s="88"/>
      <c r="B13" s="88"/>
      <c r="C13" s="88"/>
      <c r="D13" s="88"/>
      <c r="E13" s="105"/>
      <c r="F13" s="105"/>
      <c r="G13" s="105"/>
      <c r="H13" s="105"/>
      <c r="I13" s="28"/>
      <c r="J13" s="28"/>
    </row>
    <row r="14" spans="1:10" ht="12.75">
      <c r="A14" s="188" t="s">
        <v>132</v>
      </c>
      <c r="B14" s="188"/>
      <c r="C14" s="188"/>
      <c r="D14" s="188"/>
      <c r="E14" s="188"/>
      <c r="F14" s="188"/>
      <c r="G14" s="188"/>
      <c r="H14" s="188"/>
      <c r="I14" s="188"/>
      <c r="J14" s="188"/>
    </row>
    <row r="15" spans="1:10" ht="13.5" thickBot="1">
      <c r="A15" s="88"/>
      <c r="B15" s="88"/>
      <c r="C15" s="88"/>
      <c r="D15" s="88"/>
      <c r="E15" s="88"/>
      <c r="F15" s="88"/>
      <c r="G15" s="88"/>
      <c r="H15" s="88"/>
      <c r="I15" s="88"/>
      <c r="J15" s="88"/>
    </row>
    <row r="16" spans="1:10" ht="12.75">
      <c r="A16" s="192" t="s">
        <v>131</v>
      </c>
      <c r="B16" s="193"/>
      <c r="C16" s="193"/>
      <c r="D16" s="193"/>
      <c r="E16" s="193"/>
      <c r="F16" s="193"/>
      <c r="G16" s="194"/>
      <c r="H16" s="88"/>
      <c r="I16" s="88"/>
      <c r="J16" s="88"/>
    </row>
    <row r="17" spans="1:10" ht="12.75" customHeight="1">
      <c r="A17" s="260" t="s">
        <v>55</v>
      </c>
      <c r="B17" s="261"/>
      <c r="C17" s="261"/>
      <c r="D17" s="261"/>
      <c r="E17" s="261"/>
      <c r="F17" s="261"/>
      <c r="G17" s="262"/>
      <c r="H17" s="88"/>
      <c r="I17" s="88"/>
      <c r="J17" s="88"/>
    </row>
    <row r="18" spans="1:10" ht="13.5" customHeight="1" thickBot="1">
      <c r="A18" s="251" t="s">
        <v>87</v>
      </c>
      <c r="B18" s="252"/>
      <c r="C18" s="252"/>
      <c r="D18" s="252"/>
      <c r="E18" s="252"/>
      <c r="F18" s="252"/>
      <c r="G18" s="253"/>
      <c r="H18" s="88"/>
      <c r="I18" s="88"/>
      <c r="J18" s="88"/>
    </row>
    <row r="19" spans="1:10" ht="13.5" customHeight="1">
      <c r="A19" s="178"/>
      <c r="B19" s="178"/>
      <c r="C19" s="178"/>
      <c r="D19" s="178"/>
      <c r="E19" s="178"/>
      <c r="F19" s="178"/>
      <c r="G19" s="178"/>
      <c r="H19" s="88"/>
      <c r="I19" s="88"/>
      <c r="J19" s="88"/>
    </row>
    <row r="20" spans="1:10" s="180" customFormat="1" ht="26.25" customHeight="1">
      <c r="A20" s="190" t="s">
        <v>138</v>
      </c>
      <c r="B20" s="191"/>
      <c r="C20" s="191"/>
      <c r="D20" s="191"/>
      <c r="E20" s="191"/>
      <c r="F20" s="191"/>
      <c r="G20" s="191"/>
      <c r="H20" s="88"/>
      <c r="I20" s="88"/>
      <c r="J20" s="88"/>
    </row>
    <row r="21" spans="1:10" ht="15">
      <c r="A21" s="179"/>
      <c r="B21" s="15"/>
      <c r="C21" s="15"/>
      <c r="D21" s="15"/>
      <c r="E21" s="15"/>
      <c r="F21" s="15"/>
      <c r="G21" s="88"/>
      <c r="H21" s="88"/>
      <c r="I21" s="88"/>
      <c r="J21" s="88"/>
    </row>
    <row r="22" spans="1:10" ht="12.75">
      <c r="A22" s="256" t="s">
        <v>90</v>
      </c>
      <c r="B22" s="256"/>
      <c r="C22" s="256"/>
      <c r="D22" s="256"/>
      <c r="E22" s="256"/>
      <c r="F22" s="256"/>
      <c r="G22" s="256"/>
      <c r="H22" s="256"/>
      <c r="I22" s="256"/>
      <c r="J22" s="256"/>
    </row>
    <row r="23" spans="1:10" ht="12.75">
      <c r="A23" s="88"/>
      <c r="B23" s="88"/>
      <c r="C23" s="88"/>
      <c r="D23" s="88"/>
      <c r="E23" s="88"/>
      <c r="F23" s="88"/>
      <c r="G23" s="88"/>
      <c r="H23" s="88"/>
      <c r="I23" s="88"/>
      <c r="J23" s="88"/>
    </row>
    <row r="24" spans="1:10" ht="12.75">
      <c r="A24" s="189" t="s">
        <v>50</v>
      </c>
      <c r="B24" s="281"/>
      <c r="C24" s="281"/>
      <c r="D24" s="281"/>
      <c r="E24" s="281"/>
      <c r="F24" s="281"/>
      <c r="G24" s="281"/>
      <c r="H24" s="281"/>
      <c r="I24" s="281"/>
      <c r="J24" s="281"/>
    </row>
    <row r="25" spans="1:10" ht="12.75">
      <c r="A25" s="281"/>
      <c r="B25" s="281"/>
      <c r="C25" s="281"/>
      <c r="D25" s="281"/>
      <c r="E25" s="281"/>
      <c r="F25" s="281"/>
      <c r="G25" s="281"/>
      <c r="H25" s="281"/>
      <c r="I25" s="281"/>
      <c r="J25" s="281"/>
    </row>
    <row r="26" spans="1:10" ht="12.75">
      <c r="A26" s="88"/>
      <c r="B26" s="88"/>
      <c r="C26" s="88"/>
      <c r="D26" s="88"/>
      <c r="E26" s="88"/>
      <c r="F26" s="88"/>
      <c r="G26" s="88"/>
      <c r="H26" s="88"/>
      <c r="I26" s="88"/>
      <c r="J26" s="88"/>
    </row>
    <row r="27" spans="1:10" ht="12.75">
      <c r="A27" s="88"/>
      <c r="B27" s="88"/>
      <c r="C27" s="88"/>
      <c r="D27" s="88"/>
      <c r="E27" s="88"/>
      <c r="F27" s="88"/>
      <c r="G27" s="88"/>
      <c r="H27" s="88"/>
      <c r="I27" s="88"/>
      <c r="J27" s="88"/>
    </row>
    <row r="28" spans="1:10" ht="12.75">
      <c r="A28" s="15"/>
      <c r="B28" s="15"/>
      <c r="C28" s="15"/>
      <c r="D28" s="15"/>
      <c r="E28" s="15"/>
      <c r="F28" s="15"/>
      <c r="G28" s="15"/>
      <c r="H28" s="15"/>
      <c r="I28" s="15"/>
      <c r="J28" s="15"/>
    </row>
    <row r="29" spans="1:10" ht="13.5" thickBot="1">
      <c r="A29" s="15"/>
      <c r="B29" s="15"/>
      <c r="C29" s="15"/>
      <c r="D29" s="15"/>
      <c r="E29" s="15"/>
      <c r="F29" s="15"/>
      <c r="G29" s="15"/>
      <c r="H29" s="15"/>
      <c r="I29" s="15"/>
      <c r="J29" s="15"/>
    </row>
    <row r="30" spans="1:10" ht="12.75" customHeight="1">
      <c r="A30" s="205" t="s">
        <v>101</v>
      </c>
      <c r="B30" s="235"/>
      <c r="C30" s="235"/>
      <c r="D30" s="235"/>
      <c r="E30" s="235"/>
      <c r="F30" s="235"/>
      <c r="G30" s="235"/>
      <c r="H30" s="235"/>
      <c r="I30" s="235"/>
      <c r="J30" s="236"/>
    </row>
    <row r="31" spans="1:10" ht="52.5">
      <c r="A31" s="33" t="s">
        <v>66</v>
      </c>
      <c r="B31" s="50" t="s">
        <v>46</v>
      </c>
      <c r="C31" s="50" t="s">
        <v>23</v>
      </c>
      <c r="D31" s="50" t="s">
        <v>20</v>
      </c>
      <c r="E31" s="50" t="s">
        <v>47</v>
      </c>
      <c r="F31" s="50" t="s">
        <v>48</v>
      </c>
      <c r="G31" s="36" t="s">
        <v>91</v>
      </c>
      <c r="H31" s="50" t="s">
        <v>84</v>
      </c>
      <c r="I31" s="36" t="s">
        <v>73</v>
      </c>
      <c r="J31" s="37" t="s">
        <v>72</v>
      </c>
    </row>
    <row r="32" spans="1:10" ht="12.75">
      <c r="A32" s="116" t="s">
        <v>33</v>
      </c>
      <c r="B32" s="108">
        <v>122</v>
      </c>
      <c r="C32" s="109">
        <v>0.731</v>
      </c>
      <c r="D32" s="109">
        <f>C32/100*B32</f>
        <v>0.89182</v>
      </c>
      <c r="E32" s="109">
        <f>C32*2.5</f>
        <v>1.8275</v>
      </c>
      <c r="F32" s="109">
        <f>D32*2.5</f>
        <v>2.2295499999999997</v>
      </c>
      <c r="G32" s="109">
        <f>(F32/5)*100</f>
        <v>44.590999999999994</v>
      </c>
      <c r="H32" s="110">
        <v>1</v>
      </c>
      <c r="I32" s="108">
        <v>1</v>
      </c>
      <c r="J32" s="117">
        <v>38901</v>
      </c>
    </row>
    <row r="33" spans="1:10" ht="12.75">
      <c r="A33" s="116" t="s">
        <v>4</v>
      </c>
      <c r="B33" s="108">
        <v>122</v>
      </c>
      <c r="C33" s="109">
        <v>0.731</v>
      </c>
      <c r="D33" s="109">
        <v>0.892</v>
      </c>
      <c r="E33" s="109">
        <f>C33*2.5</f>
        <v>1.8275</v>
      </c>
      <c r="F33" s="109">
        <f>D33*2.5</f>
        <v>2.23</v>
      </c>
      <c r="G33" s="109">
        <f>(F33/5)*100</f>
        <v>44.6</v>
      </c>
      <c r="H33" s="110">
        <v>1</v>
      </c>
      <c r="I33" s="108">
        <v>1</v>
      </c>
      <c r="J33" s="117">
        <v>38868</v>
      </c>
    </row>
    <row r="34" spans="1:10" ht="12.75">
      <c r="A34" s="116" t="s">
        <v>6</v>
      </c>
      <c r="B34" s="109" t="s">
        <v>25</v>
      </c>
      <c r="C34" s="109" t="s">
        <v>25</v>
      </c>
      <c r="D34" s="108">
        <v>1</v>
      </c>
      <c r="E34" s="109" t="s">
        <v>25</v>
      </c>
      <c r="F34" s="108">
        <f>D34*2.5</f>
        <v>2.5</v>
      </c>
      <c r="G34" s="109">
        <f>(F34/5)*100</f>
        <v>50</v>
      </c>
      <c r="H34" s="110">
        <v>3</v>
      </c>
      <c r="I34" s="108">
        <v>2</v>
      </c>
      <c r="J34" s="111">
        <v>38863</v>
      </c>
    </row>
    <row r="35" spans="1:10" ht="12.75">
      <c r="A35" s="42" t="s">
        <v>35</v>
      </c>
      <c r="B35" s="39">
        <v>114</v>
      </c>
      <c r="C35" s="40">
        <f>D35/114*100</f>
        <v>1.0526315789473684</v>
      </c>
      <c r="D35" s="40">
        <v>1.2</v>
      </c>
      <c r="E35" s="40">
        <f>C35*2.5</f>
        <v>2.631578947368421</v>
      </c>
      <c r="F35" s="40">
        <f>D35*2.5</f>
        <v>3</v>
      </c>
      <c r="G35" s="40">
        <f>(F35/5)*100</f>
        <v>60</v>
      </c>
      <c r="H35" s="41">
        <v>4</v>
      </c>
      <c r="I35" s="39">
        <v>1</v>
      </c>
      <c r="J35" s="81">
        <v>38868</v>
      </c>
    </row>
    <row r="36" spans="1:10" s="73" customFormat="1" ht="54" customHeight="1" thickBot="1">
      <c r="A36" s="23" t="s">
        <v>49</v>
      </c>
      <c r="B36" s="84"/>
      <c r="C36" s="84"/>
      <c r="D36" s="84"/>
      <c r="E36" s="83"/>
      <c r="F36" s="83">
        <v>0.3455630059877556</v>
      </c>
      <c r="G36" s="83"/>
      <c r="H36" s="72"/>
      <c r="I36" s="84"/>
      <c r="J36" s="85"/>
    </row>
    <row r="38" spans="1:10" ht="12.75">
      <c r="A38" s="188" t="s">
        <v>132</v>
      </c>
      <c r="B38" s="188"/>
      <c r="C38" s="188"/>
      <c r="D38" s="188"/>
      <c r="E38" s="188"/>
      <c r="F38" s="188"/>
      <c r="G38" s="188"/>
      <c r="H38" s="188"/>
      <c r="I38" s="188"/>
      <c r="J38" s="188"/>
    </row>
    <row r="39" ht="13.5" thickBot="1"/>
    <row r="40" spans="1:10" ht="12.75">
      <c r="A40" s="192" t="s">
        <v>131</v>
      </c>
      <c r="B40" s="193"/>
      <c r="C40" s="193"/>
      <c r="D40" s="193"/>
      <c r="E40" s="193"/>
      <c r="F40" s="193"/>
      <c r="G40" s="194"/>
      <c r="H40" s="88"/>
      <c r="I40" s="88"/>
      <c r="J40" s="88"/>
    </row>
    <row r="41" spans="1:10" ht="12.75" customHeight="1">
      <c r="A41" s="260" t="s">
        <v>55</v>
      </c>
      <c r="B41" s="261"/>
      <c r="C41" s="261"/>
      <c r="D41" s="261"/>
      <c r="E41" s="261"/>
      <c r="F41" s="261"/>
      <c r="G41" s="262"/>
      <c r="H41" s="88"/>
      <c r="I41" s="88"/>
      <c r="J41" s="88"/>
    </row>
    <row r="42" spans="1:10" ht="13.5" customHeight="1" thickBot="1">
      <c r="A42" s="251" t="s">
        <v>87</v>
      </c>
      <c r="B42" s="252"/>
      <c r="C42" s="252"/>
      <c r="D42" s="252"/>
      <c r="E42" s="252"/>
      <c r="F42" s="252"/>
      <c r="G42" s="253"/>
      <c r="H42" s="88"/>
      <c r="I42" s="88"/>
      <c r="J42" s="88"/>
    </row>
    <row r="44" spans="1:10" ht="12.75">
      <c r="A44" s="181" t="s">
        <v>90</v>
      </c>
      <c r="B44" s="181"/>
      <c r="C44" s="181"/>
      <c r="D44" s="181"/>
      <c r="E44" s="181"/>
      <c r="F44" s="181"/>
      <c r="G44" s="181"/>
      <c r="H44" s="181"/>
      <c r="I44" s="181"/>
      <c r="J44" s="181"/>
    </row>
  </sheetData>
  <mergeCells count="15">
    <mergeCell ref="A44:J44"/>
    <mergeCell ref="A42:G42"/>
    <mergeCell ref="A1:J2"/>
    <mergeCell ref="A14:J14"/>
    <mergeCell ref="A24:J25"/>
    <mergeCell ref="A18:G18"/>
    <mergeCell ref="A4:J4"/>
    <mergeCell ref="A22:J22"/>
    <mergeCell ref="A17:G17"/>
    <mergeCell ref="A16:G16"/>
    <mergeCell ref="A40:G40"/>
    <mergeCell ref="A41:G41"/>
    <mergeCell ref="A30:J30"/>
    <mergeCell ref="A38:J38"/>
    <mergeCell ref="A20:G20"/>
  </mergeCells>
  <printOptions/>
  <pageMargins left="0.75" right="0.75" top="1" bottom="1" header="0.5" footer="0.5"/>
  <pageSetup horizontalDpi="600" verticalDpi="600" orientation="landscape" paperSize="9" r:id="rId1"/>
  <rowBreaks count="1" manualBreakCount="1">
    <brk id="2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SGUL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WinXP</dc:creator>
  <cp:keywords/>
  <dc:description/>
  <cp:lastModifiedBy>WinXP</cp:lastModifiedBy>
  <cp:lastPrinted>2006-09-29T07:53:15Z</cp:lastPrinted>
  <dcterms:created xsi:type="dcterms:W3CDTF">2006-09-26T16:32:54Z</dcterms:created>
  <dcterms:modified xsi:type="dcterms:W3CDTF">2006-09-29T09:28:20Z</dcterms:modified>
  <cp:category/>
  <cp:version/>
  <cp:contentType/>
  <cp:contentStatus/>
</cp:coreProperties>
</file>